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T:\Нефтиса\Управление по региональной политике и социальным вопросам\Тендеры\2023\Белкамнефть\220923 КС 2\"/>
    </mc:Choice>
  </mc:AlternateContent>
  <xr:revisionPtr revIDLastSave="0" documentId="13_ncr:1_{97B1AB94-7F5A-4E58-9BE0-7E3D327D6E1C}" xr6:coauthVersionLast="36" xr6:coauthVersionMax="36" xr10:uidLastSave="{00000000-0000-0000-0000-000000000000}"/>
  <bookViews>
    <workbookView xWindow="12720" yWindow="480" windowWidth="11923" windowHeight="13337" xr2:uid="{00000000-000D-0000-FFFF-FFFF00000000}"/>
  </bookViews>
  <sheets>
    <sheet name="Вод-д до к.4" sheetId="2" r:id="rId1"/>
    <sheet name="Приложение 6" sheetId="6" r:id="rId2"/>
    <sheet name="Приложение 7" sheetId="7" r:id="rId3"/>
    <sheet name="окраска" sheetId="4" r:id="rId4"/>
  </sheets>
  <definedNames>
    <definedName name="_xlnm._FilterDatabase" localSheetId="0" hidden="1">'Вод-д до к.4'!$A$20:$E$200</definedName>
    <definedName name="Constr" localSheetId="0">'Вод-д до к.4'!#REF!</definedName>
    <definedName name="FOT" localSheetId="0">'Вод-д до к.4'!#REF!</definedName>
    <definedName name="Ind" localSheetId="0">'Вод-д до к.4'!#REF!</definedName>
    <definedName name="Obj" localSheetId="0">'Вод-д до к.4'!#REF!</definedName>
    <definedName name="Obosn" localSheetId="0">'Вод-д до к.4'!#REF!</definedName>
    <definedName name="SmPr" localSheetId="0">'Вод-д до к.4'!#REF!</definedName>
    <definedName name="_xlnm.Print_Area" localSheetId="0">'Вод-д до к.4'!$A$1:$D$206</definedName>
  </definedNames>
  <calcPr calcId="191029"/>
</workbook>
</file>

<file path=xl/calcChain.xml><?xml version="1.0" encoding="utf-8"?>
<calcChain xmlns="http://schemas.openxmlformats.org/spreadsheetml/2006/main">
  <c r="D37" i="2" l="1"/>
  <c r="E155" i="2" l="1"/>
  <c r="D33" i="2"/>
  <c r="E30" i="2"/>
  <c r="F30" i="2" s="1"/>
  <c r="D27" i="2" l="1"/>
  <c r="A24" i="2" l="1"/>
  <c r="A25" i="2" s="1"/>
  <c r="A26" i="2" s="1"/>
  <c r="A27" i="2" s="1"/>
  <c r="A28" i="2" s="1"/>
  <c r="A29" i="2" l="1"/>
  <c r="A30" i="2" s="1"/>
  <c r="A32" i="2" s="1"/>
  <c r="A33" i="2" s="1"/>
  <c r="A36" i="2" s="1"/>
  <c r="E166" i="2"/>
  <c r="E161" i="2"/>
  <c r="E134" i="2"/>
  <c r="C8" i="4"/>
  <c r="E8" i="4" s="1"/>
  <c r="E135" i="2"/>
  <c r="E133" i="2"/>
  <c r="E132" i="2"/>
  <c r="E131" i="2"/>
  <c r="E130" i="2"/>
  <c r="D137" i="2"/>
  <c r="A37" i="2" l="1"/>
  <c r="A38" i="2" s="1"/>
  <c r="A39" i="2" s="1"/>
  <c r="A40" i="2" s="1"/>
  <c r="A41" i="2" s="1"/>
  <c r="A42" i="2" s="1"/>
  <c r="A43" i="2" s="1"/>
  <c r="A44" i="2" s="1"/>
  <c r="A45" i="2" s="1"/>
  <c r="A46" i="2" s="1"/>
  <c r="A49" i="2" s="1"/>
  <c r="E95" i="2"/>
  <c r="E88" i="2"/>
  <c r="E81" i="2"/>
  <c r="E74" i="2"/>
  <c r="D62" i="2"/>
  <c r="D61" i="2"/>
  <c r="D52" i="2"/>
  <c r="D51" i="2"/>
  <c r="D57" i="2"/>
  <c r="D56" i="2"/>
  <c r="D155" i="2" l="1"/>
  <c r="F155" i="2"/>
  <c r="D154" i="2"/>
  <c r="D153" i="2"/>
  <c r="D149" i="2" l="1"/>
  <c r="D148" i="2"/>
  <c r="D140" i="2"/>
  <c r="D4" i="4"/>
  <c r="D3" i="4"/>
  <c r="D125" i="2"/>
  <c r="D123" i="2"/>
  <c r="D119" i="2"/>
  <c r="E119" i="2" s="1"/>
  <c r="D110" i="2"/>
  <c r="D104" i="2"/>
  <c r="E104" i="2" l="1"/>
  <c r="E146" i="2"/>
  <c r="D67" i="2"/>
  <c r="D66" i="2"/>
  <c r="E65" i="2"/>
  <c r="D162" i="2" l="1"/>
  <c r="F160" i="2" l="1"/>
  <c r="E160" i="2"/>
  <c r="E158" i="2"/>
  <c r="D164" i="2" l="1"/>
  <c r="E60" i="2" l="1"/>
  <c r="E59" i="2" l="1"/>
  <c r="G52" i="2"/>
  <c r="F57" i="2"/>
  <c r="E57" i="2"/>
  <c r="E52" i="2" l="1"/>
  <c r="F52" i="2" s="1"/>
  <c r="D116" i="2" l="1"/>
  <c r="D167" i="2" l="1"/>
  <c r="D151" i="2" l="1"/>
  <c r="D2" i="4" l="1"/>
  <c r="A50" i="2" l="1"/>
  <c r="A51" i="2" s="1"/>
  <c r="A52" i="2" s="1"/>
  <c r="A54" i="2" l="1"/>
  <c r="A55" i="2" s="1"/>
  <c r="A56" i="2" s="1"/>
  <c r="A57" i="2" s="1"/>
  <c r="A59" i="2" s="1"/>
  <c r="A60" i="2" s="1"/>
  <c r="A61" i="2" s="1"/>
  <c r="A62" i="2" s="1"/>
  <c r="A65" i="2" l="1"/>
  <c r="A66" i="2" s="1"/>
  <c r="A67" i="2" s="1"/>
  <c r="A68" i="2" s="1"/>
  <c r="A69" i="2" s="1"/>
  <c r="A70" i="2" s="1"/>
  <c r="A74" i="2" s="1"/>
  <c r="A75" i="2" s="1"/>
  <c r="A76" i="2" s="1"/>
  <c r="A77" i="2" s="1"/>
  <c r="A78" i="2" s="1"/>
  <c r="A79" i="2" s="1"/>
  <c r="A81" i="2" s="1"/>
  <c r="A82" i="2" s="1"/>
  <c r="A83" i="2" s="1"/>
  <c r="A84" i="2" s="1"/>
  <c r="A85" i="2" s="1"/>
  <c r="A86" i="2" s="1"/>
  <c r="A88" i="2" l="1"/>
  <c r="A89" i="2" s="1"/>
  <c r="A90" i="2" s="1"/>
  <c r="A91" i="2" s="1"/>
  <c r="A92" i="2" s="1"/>
  <c r="A93" i="2" s="1"/>
  <c r="A95" i="2" s="1"/>
  <c r="A96" i="2" s="1"/>
  <c r="A97" i="2" s="1"/>
  <c r="A98" i="2" s="1"/>
  <c r="A99" i="2" s="1"/>
  <c r="A100" i="2" s="1"/>
  <c r="A104" i="2" s="1"/>
  <c r="A106" i="2" l="1"/>
  <c r="A107" i="2" l="1"/>
  <c r="A108" i="2" s="1"/>
  <c r="A110" i="2" s="1"/>
  <c r="A111" i="2" s="1"/>
  <c r="A112" i="2" s="1"/>
  <c r="A113" i="2" l="1"/>
  <c r="A114" i="2" s="1"/>
  <c r="A115" i="2" s="1"/>
  <c r="A116" i="2" s="1"/>
  <c r="A119" i="2" s="1"/>
  <c r="A120" i="2" s="1"/>
  <c r="A121" i="2" s="1"/>
  <c r="A123" i="2" s="1"/>
  <c r="A124" i="2" s="1"/>
  <c r="A125" i="2" s="1"/>
  <c r="A126" i="2" s="1"/>
  <c r="A127" i="2" s="1"/>
  <c r="A128" i="2" s="1"/>
  <c r="A130" i="2" l="1"/>
  <c r="A131" i="2" s="1"/>
  <c r="A132" i="2" s="1"/>
  <c r="A133" i="2" s="1"/>
  <c r="A134" i="2" s="1"/>
  <c r="A135" i="2" s="1"/>
  <c r="A136" i="2" s="1"/>
  <c r="A137" i="2" s="1"/>
  <c r="A140" i="2" s="1"/>
  <c r="A141" i="2" s="1"/>
  <c r="A142" i="2" s="1"/>
  <c r="A144" i="2" s="1"/>
  <c r="A146" i="2" s="1"/>
  <c r="A147" i="2" s="1"/>
  <c r="A148" i="2" s="1"/>
  <c r="A149" i="2" l="1"/>
  <c r="A150" i="2" s="1"/>
  <c r="A151" i="2" s="1"/>
  <c r="A152" i="2" s="1"/>
  <c r="A153" i="2" s="1"/>
  <c r="A154" i="2" s="1"/>
  <c r="A155" i="2" l="1"/>
  <c r="A158" i="2" s="1"/>
  <c r="A159" i="2" s="1"/>
  <c r="A160" i="2" s="1"/>
  <c r="A161" i="2" s="1"/>
  <c r="A162" i="2" s="1"/>
  <c r="A163" i="2" s="1"/>
  <c r="A164" i="2" s="1"/>
  <c r="A165" i="2" s="1"/>
  <c r="A166" i="2" s="1"/>
  <c r="A167" i="2" s="1"/>
</calcChain>
</file>

<file path=xl/sharedStrings.xml><?xml version="1.0" encoding="utf-8"?>
<sst xmlns="http://schemas.openxmlformats.org/spreadsheetml/2006/main" count="430" uniqueCount="282">
  <si>
    <t>№ пп</t>
  </si>
  <si>
    <t>Ед. изм.</t>
  </si>
  <si>
    <t>Кол.</t>
  </si>
  <si>
    <t>в Удмуртской Республике.</t>
  </si>
  <si>
    <t>Информация о ЗАКАЗЧИКЕ работ и сведения необходимые для подготовки предложений.</t>
  </si>
  <si>
    <t>1 стык</t>
  </si>
  <si>
    <t>1 м3</t>
  </si>
  <si>
    <t xml:space="preserve">            Стоимость услуги должна включать все затраты «Подрядчика» (накладные, транспортные  и другие расходы, связанные с оказанием данной услуги) и не подлежит корректировке в сторону увеличения.</t>
  </si>
  <si>
    <t xml:space="preserve">             При составлении сметной документации количество материалов необходимо учитывать с коэффициентом расхода, согласно сметных норм.</t>
  </si>
  <si>
    <t xml:space="preserve">          При привлечении к выполнению строительных работ субподрядных организаций, участник тендера должен направить в адрес Заказчика  перечень данных предприятий, письменное  обоснование необходимости их привлечения и полный пакет документов, аналогичный документам, представляемым претендентом на участие в тендере.</t>
  </si>
  <si>
    <t xml:space="preserve">          Привлечение для выполнения работ субподрядных организаций возможно только при условии  получения предварительного письменного согласования  от Заказчика.</t>
  </si>
  <si>
    <t xml:space="preserve">          Подрядчик во всех случаях несет перед Заказчиком полную ответственность за неисполнение или ненадлежащее исполнение обязательств, привлекаемым субподрядчиком как за свои собственные действия.</t>
  </si>
  <si>
    <t>Наименование</t>
  </si>
  <si>
    <t>1 м</t>
  </si>
  <si>
    <t xml:space="preserve">            Изготовление металлоконструкций из материала заказчика выполняет подрядная организация. Затраты на изготовление, зачистку, огрунтовку и покраску за 2 раза металлоконструкций предусматривать при подготовке коммерческого предложения.</t>
  </si>
  <si>
    <t>1 шт</t>
  </si>
  <si>
    <t>1 м2</t>
  </si>
  <si>
    <t>Земляные работы</t>
  </si>
  <si>
    <t xml:space="preserve">Техническое задание </t>
  </si>
  <si>
    <t>на участие в тендере на выполнение строительно-монтажных работ по</t>
  </si>
  <si>
    <t>капитальному строительству</t>
  </si>
  <si>
    <t xml:space="preserve">         Участие Подрядчика в СРО обязательно. К коммерческому предложению приложить выписку из реестра с официального сайта СРО.</t>
  </si>
  <si>
    <t xml:space="preserve">          Претендент, направивший заявку на участие в тендере заведомо принимает условия об ответственности контрагента и возможные штрафными санкциями, установленные Положением о договорной работе Общества.</t>
  </si>
  <si>
    <t xml:space="preserve">            ТМЦ, поставляемые Заказчиком, передаются Подрядчику по давальческой схеме. Доставка материалов  поставки Заказчика от склада до объекта осуществляется Подрядчиком, кроме инертных материалов (песок, щебень, гравий, бетон). Данные материалы доставляются на объект Заказчиком. Подрядчик обязан обеспечить надлежащее хранение давальческих материалов на территории строительной площадки на период строительства, обеспечивающее их пригодность и сохранность.</t>
  </si>
  <si>
    <t>Наименование работ: Строительно-монтажные работы на объектах АО «Белкамнефть» им. А.А. Волкова, стоимость работ определяется на основании актуальной редакции сборников базовых цен Федеральных единичных расценок, в программе Гранд-смета, с использованием  индексов  ООО "Стройинформресурс" первого месяца каждого квартала (1 кв. - январь; 2 кв. - апрель;  3 кв. - июль;  4 кв. - октябрь).</t>
  </si>
  <si>
    <t xml:space="preserve">Состав строительно-монтажных работ.
Квалификационные требования к Подрядчику
</t>
  </si>
  <si>
    <t xml:space="preserve">          Необходимо ежедневное присутствие представителя подрядной организации (мастера) на строительной площадке</t>
  </si>
  <si>
    <t xml:space="preserve">         Для проведения сварочных работ необходимо наличие соответствующих атттестационных свидетельств НАКС (технология сварки, материалы, оборудование) и удостоверений НАКС у персонала.</t>
  </si>
  <si>
    <t xml:space="preserve">          Подрядчик обязан обеспечить контроль за выполнением работ, которые оказывают влияние на безопасность объекта и в соответствии с технологией строительства, контроль за выполнением которых не может быть проведен после выполнения других работ, а также за безопасностью строительных конструкций и участков сетей инженерно-технического обеспечения, если устранение выявленных в процессе проведения строительного контроля недостатков невозможно без разборки или повреждения других строительных конструкций и участков сетей инженерно-технического обеспечения, за соответствием указанных работ, конструкций и участков сетей требованиям технических регламентов и проектной документации.</t>
  </si>
  <si>
    <t xml:space="preserve">          В случае заключения договора подряда на производство строительно-монтажных работ, Подрядчик в течении 10 дней после подписания договора подряда должен предоставить действующий договор энергоснабжения или заключить вновь (при его отсутствии) с энергоснабжающей организацией в течении 30 дней с даты заключения договора подряда. </t>
  </si>
  <si>
    <t>1 шт. / 1 м3</t>
  </si>
  <si>
    <t>1 шт.</t>
  </si>
  <si>
    <t>1 м2 / 1 м3</t>
  </si>
  <si>
    <t xml:space="preserve">        В составе исполнительной документации предоставить импортированный файл из электронного тахеометра (Пункт может быть исключен при использовании теодолита). Обработать данные съемки в виде углов и расстояний от станции к точкам съемки с уравниванием, в программе Credo Dat. Предоставить файл в формате dat. Выполнить расчет земляных работ в программе Credo Генплан, либо в программах Credo_ter или Credo_mix. Предоставить файл в формате prx или файлы расчетов объемов из программ Credo_ter или Credo_mix. Предоставить картограмму объемов земляных работ в формате dwg и pdf.</t>
  </si>
  <si>
    <t>Оснащенность подрядчика основными строительными машинами и механизмами
 (собственная или арендованная с предоставлением договоров аренды)</t>
  </si>
  <si>
    <t>№ п/п</t>
  </si>
  <si>
    <t>Наименование техники</t>
  </si>
  <si>
    <t>Кол-во</t>
  </si>
  <si>
    <t>Трубоукладчик, грузоподъемностью 12тн</t>
  </si>
  <si>
    <t>Самосвал вездеходный, грузоподъемность 10-20 тн</t>
  </si>
  <si>
    <t xml:space="preserve">Автокран грузоподъемностью 14 тн, 221кВт, КС-55729-1В </t>
  </si>
  <si>
    <t>1</t>
  </si>
  <si>
    <t>Примечание: в случае отсутствия у подрядной организации машин и механизмов, предусмотренные проектом, они могут быть заменены на другие, имеющие аналогичные параметры.</t>
  </si>
  <si>
    <t>длина, м</t>
  </si>
  <si>
    <t>пл-дь на 1 пог.м</t>
  </si>
  <si>
    <t>пл-дь</t>
  </si>
  <si>
    <t xml:space="preserve">         Подрядчику необходимо иметь наличие геодезической службы для сдачи работ по объекту.</t>
  </si>
  <si>
    <t xml:space="preserve">           Выполнить строительно-монтажные работы в соответствии с нормативными документами, актами, положениями и правилами, действующими на территории РФ и положениями, регламентами и приказами по АО «Белкамнефть» им. А.А. Волкова.</t>
  </si>
  <si>
    <t>Бульдозер</t>
  </si>
  <si>
    <t>Установки для гидравлических испытаний трубопроводов</t>
  </si>
  <si>
    <t xml:space="preserve">        Для проведения сварочных работ необходимо наличие соответствующих атттестационных свидетельств НАКС (технология сварки, материалы, оборудование) и удостоверений НАКС у персонала.</t>
  </si>
  <si>
    <t>Прицеп-цистерна</t>
  </si>
  <si>
    <t>КАЛЕНДАРНЫЙ ГРАФИК ПРОИЗВОДСТВА РАБОТ</t>
  </si>
  <si>
    <t>Объект:__________________________________________________________________________________________________________________________________________________________________________________________________________</t>
  </si>
  <si>
    <t>Договор: №_______________________ от "_____"________________________20____г.                                                                                              Срок начала работ:____________________________   Срок окончания работ:____________________________</t>
  </si>
  <si>
    <t>№ 
п/п</t>
  </si>
  <si>
    <t xml:space="preserve">Название вида работ </t>
  </si>
  <si>
    <t>Исполнитель</t>
  </si>
  <si>
    <t>Физические объемы</t>
  </si>
  <si>
    <t>Трудозатраты</t>
  </si>
  <si>
    <t>Стоимость работ без НДС</t>
  </si>
  <si>
    <t>Дата начала</t>
  </si>
  <si>
    <t>Дата окончания</t>
  </si>
  <si>
    <t>Продолжительность
 в днях</t>
  </si>
  <si>
    <t>….2023</t>
  </si>
  <si>
    <t>...2023 г.</t>
  </si>
  <si>
    <t>Работы по АС</t>
  </si>
  <si>
    <t>Разработка котлована</t>
  </si>
  <si>
    <t>… м3</t>
  </si>
  <si>
    <t>… чел.ч.</t>
  </si>
  <si>
    <t>….</t>
  </si>
  <si>
    <t>Работы по ЭС</t>
  </si>
  <si>
    <t>Разработка траншеи</t>
  </si>
  <si>
    <t>Сдача Объекта</t>
  </si>
  <si>
    <t xml:space="preserve">Проведение комиссии </t>
  </si>
  <si>
    <t>ГРАФИК ПОТРЕБНОСТИ ЛЮДСКИХ РЕСУРСОВ</t>
  </si>
  <si>
    <t>10 чел.</t>
  </si>
  <si>
    <t xml:space="preserve">9 чел. </t>
  </si>
  <si>
    <t>9 чел.</t>
  </si>
  <si>
    <t xml:space="preserve">8 чел. </t>
  </si>
  <si>
    <t>8 чел.</t>
  </si>
  <si>
    <t xml:space="preserve">4 чел. </t>
  </si>
  <si>
    <t>4 чел.</t>
  </si>
  <si>
    <t>2 чел.</t>
  </si>
  <si>
    <t>МЕСЯЧНОЕ ВЫПОЛНЕНИЕ</t>
  </si>
  <si>
    <t>Март 2022 г. с ТМЦ закзачичка без НДС</t>
  </si>
  <si>
    <t>4 565 120 руб. 00 коп.</t>
  </si>
  <si>
    <t>Март 2022 г. оборудование без НДС</t>
  </si>
  <si>
    <t>Февраль 2022 г. с ТМЦ закзачичка без НДС</t>
  </si>
  <si>
    <t>286 123 руб. 50 коп.</t>
  </si>
  <si>
    <t xml:space="preserve">Февраль 2022 г.  оборудование без НДС </t>
  </si>
  <si>
    <t>ПОТРЕБНОСТЬ В ТЕХНИКЕ</t>
  </si>
  <si>
    <t>Техника</t>
  </si>
  <si>
    <t>Продолжительность в днях</t>
  </si>
  <si>
    <t>Эксковатор</t>
  </si>
  <si>
    <t>Манипулятор</t>
  </si>
  <si>
    <t>Бетоновоз</t>
  </si>
  <si>
    <t xml:space="preserve">          Подрядчик самостоятельно согласовывает ППР со сторонними организациями при выполнении работ в охранных зонах объектов, принадлежащих таким организациям, и по завершении работ самостоятельно направляет справку о подтверждении выполнения ТУ в сторонние организации.</t>
  </si>
  <si>
    <t xml:space="preserve">          Техническую рекультивацию земель в случае невозможности выполнения в благоприятный период времени перенести на следующий год с заключением доп.соглашения к договору подряда.</t>
  </si>
  <si>
    <t xml:space="preserve">        Подрядчик должен предоставлять материалы исполнительной геодезической съемки, в том числе в электронном виде в формате dxf, dwg при завершении этапа укладки подземных линейных коммуникаций (трубопроводов, кабелей), а так же по завершению строительства наземных и надземных линейных объектов.</t>
  </si>
  <si>
    <t xml:space="preserve">        Исполнительная геодезическая документация должна быть выполнена в соответсвтии с ГОСТ Р 51872-2019 и предоставляться в 2-х экземплярах на бумажном носителе и электронном в виде.</t>
  </si>
  <si>
    <t xml:space="preserve">          Условия оплаты: - в размере 90% от стоимости работ не ранее 90 (девяноста) и не позднее 120 (ста двадцати) календарных дней с момента подписания Заказчиком Актов о приемке выполненных работ формы КС-2, Справки о стоимости выполненных работ и затрат формы КС-3, счетов-фактур.
               -в размере 10% от стоимости работ не позднее 30 (тридцати) календарных дней с момента подписания Акта передачи Заказчику комплекта проверенной Исполнительной документации и передачи подписанного Акта приемки законченного строительством объекта по форме КС-11 или Акта о приеме-сдаче отремонтированных, реконструированных, модернизированных объектов по форме ОС-3 (при реконструкции, модернизации).
</t>
  </si>
  <si>
    <t>0,8 м</t>
  </si>
  <si>
    <r>
      <t xml:space="preserve">Заказчик – </t>
    </r>
    <r>
      <rPr>
        <sz val="12"/>
        <rFont val="Times New Roman"/>
        <family val="1"/>
        <charset val="204"/>
      </rPr>
      <t xml:space="preserve">ООО «Белкамнефть» </t>
    </r>
  </si>
  <si>
    <r>
      <t xml:space="preserve">Месторождение: </t>
    </r>
    <r>
      <rPr>
        <sz val="12"/>
        <rFont val="Times New Roman"/>
        <family val="1"/>
        <charset val="204"/>
      </rPr>
      <t xml:space="preserve"> Вятская площадь Арланского нефтяного месторождения в Удмуртской Республике.</t>
    </r>
  </si>
  <si>
    <t>1 м / 1 тн</t>
  </si>
  <si>
    <t>Примечание: работы по разработке грунта для устройства футляров, а также восстановление дорожного покрытия учтены в разделе "Земляные работы"</t>
  </si>
  <si>
    <t>1м3</t>
  </si>
  <si>
    <t>1 шт. / 1 тн</t>
  </si>
  <si>
    <t>Примечание: визуальному и измерительному контролю подлежат все сварные соединения.</t>
  </si>
  <si>
    <t>дл, м</t>
  </si>
  <si>
    <t>Примечание: разработка грунта и обратная засыпка приведены в разделе "Земляные работы"</t>
  </si>
  <si>
    <t>1 шт. / 1 м3 / 1тн</t>
  </si>
  <si>
    <t>1 отв.</t>
  </si>
  <si>
    <t>1м2</t>
  </si>
  <si>
    <t>Экскаватор гусеничный одноковшовый с отвалом, вместимость ковша 0,25/0,5 м3</t>
  </si>
  <si>
    <t>"Обустройство Вятской площади Арланского нефтяного месторождения. Водовод от БКНС-6 до блока гребенок куста №4"</t>
  </si>
  <si>
    <t>Обоснование: РД №1616 "Обустройство Вятской площади Арланского нефтяного месторождения. Водовод от БКНС-6 до блока гребенок куста №4"
(рабочая документация будет выдана претендентам по мере поступления заявок).</t>
  </si>
  <si>
    <t>Технологические решения (№1616-НВ)</t>
  </si>
  <si>
    <t>13,0 / 1,334</t>
  </si>
  <si>
    <t>Установка манжет герметизирующих в комплекте с хомутами и крепежом МГП 159/426 ТУ2549-432-54892207-2006</t>
  </si>
  <si>
    <t>Укрытие манжет в комплекте хомутами и крепежом УЗМГ 159/426 ТУ 2296-006-99173846-2009</t>
  </si>
  <si>
    <t>Устройство опорно-направляющего кольца ПМТД-159/426 Тип1 ТУ 1469-001-53597015-12</t>
  </si>
  <si>
    <t>Монтаж задвижки клиновой DN150 PN16,0МПа, с ручным управлением, в комплекте с ответными фланцами, прокладками и крепежом, герметичностью затвора - по классу А (ГОСТ Р  9544-2015), ЗКЛ2 150-160НЖ с УХЛ1</t>
  </si>
  <si>
    <t>1 / 0,445</t>
  </si>
  <si>
    <t>Монтаж втулок коррозионностойких для внутренней защиты сварного шва марки ВК трубопровода 219х12 ст.09Г2C с терморасширяющимся материалом по ТУ 24.20.13-001-05991283-2017</t>
  </si>
  <si>
    <t>Монтаж втулок коррозионностойких для внутренней защиты сварного шва марки ВК трубопровода 159х10 ст.09Г2C с терморасширяющимся материалом  по ТУ 24.20.13-001-05991283-2017</t>
  </si>
  <si>
    <t>Монтаж втулок коррозионностойких для внутренней защиты сварного шва марки ВК трубопровода 159х10 ст.20 с терморасширяющимся материалом  по ТУ 24.20.13-001-05991283-2017</t>
  </si>
  <si>
    <t>труба 159х10</t>
  </si>
  <si>
    <t>Окраска металлических поверхностей трубопроводов и запорной арматуры за 2 раза эмалью ПФ-115 (цвет - зеленый)
V=1,8*0,19*2=0,7 кг</t>
  </si>
  <si>
    <t>Монтаж надземных участков высоконапорного водовода (Ø159х10 мм, L=2,36м)</t>
  </si>
  <si>
    <t>Сварка и монтаж трубопроводов из стальных труб горячедеформированных  Ø159х10 мм с наружной изоляцией по ГОСТ Р 51164-98 (табл.№1, констр.2) и внутренним антикоррозионным полимерным покрытием, в траншее,  с учетом длины фасонных деталей, в том числе:
- труба 159х10-НП-ВП-20 по ГОСТ 8732-78 с наружным покрытием (констр. №1 по ГОСТ Р 51164-98) и внутренним антикоррозионным полимерным покрытием: 3060,0 м;
- труба 159х10-НП-ВП-09Г2С по ГОСТ 8732-78 с наружным покрытием (констр. №1 по ГОСТ Р 51164-98) и  внутренним антикоррозионным полимерным покрытием: 575,0 м;
- отвод крутоизогнутый 90̊ -159х10-С1-4-2-20 ТУ 1462-014-05608841-2005 с приварными катушками L1=L2=150 мм с заводским наружным покрытием и внутренним антикоррозионным полимерным покрытием: 5 шт. (3,05 м);
- отвод крутоизогнутый 90̊ -159х10-С1-4-2-09Г2С ТУ 1462-014-05608841-2005 с приварными катушками L1=L2=150 мм с заводским  наружным покрытием и внутренним антикоррозионным полимерным покрытием: 5 шт.(3,05 м);
- отвод крутоизогнутый 60̊ - 159х10-С1-4-20 ТУ 1462-014-05608841-2005 с приварными катушками L1=L2=150 мм с заводским  наружным покрытием и внутренним антикоррозионным полимерным покрытием: 2 шт. (1,22 м);
- отвод крутоизогнутый 60̊ - 159х10-С1-4-09Г2С ТУ 1462-014-05608841-2005 с приварными катушками L1=L2=150 мм с заводским  наружным покрытием и внутренним антикоррозионным полимерным покрытием: 1 шт. (0,61 м);
- отвод крутоизогнутый 45̊ - 159х10-С1-4-20 ТУ 1462-014-05608841-2005 с приварными катушками L1=L2=150 мм с заводским наружным покрытием и внутренним антикоррозионным полимерным покрытием: 1 шт. (0,61 м);
- отвод крутоизогнутый 30̊ - 159х10-С1-4-20 ТУ 1462-014-05608841-2005 с приварными катушками L1=L2=150 мм с заводским  наружным покрытием и внутренним антикоррозионным полимерным покрытием: 4 шт. (2,44 м);
- отвод крутоизогнутый 30̊ - 159х10-С1-4-09Г2С ТУ 1462-014-05608841-2005 с приварными катушками L1=L2=150 мм с заводским наружным покрытием и внутренним антикоррозионным полимерным покрытием: 2 шт. (1,22 м);</t>
  </si>
  <si>
    <t xml:space="preserve">Сварка и монтаж трубопроводов из стальных труб горячедеформированных  Ø159х10 мм с наружной изоляцией по ГОСТ Р 51164-98 (табл.№1, констр.2) и внутренним антикоррозионным полимерным покрытием, в траншее,  с учетом длины фасонных деталей, в том числе:
- труба 159х10-НП-ВП-09Г2С по ГОСТ 8732-78 с наружным покрытием (констр. №1 по ГОСТ Р 51164-98) и  внутренним антикоррозионным полимерным покрытием: 15,5 м;
- отвод крутоизогнутый 90̊ -159х10-С1-4-2-09Г2С ТУ 1462-014-05608841-2005 с приварными катушками L1=L2=150 мм с заводским  наружным покрытием и внутренним антикоррозионным полимерным покрытием: 1 шт.(0,61 м);
- отвод крутоизогнутый 30̊ - 159х10-С1-4-09Г2С ТУ 1462-014-05608841-2005 с приварными катушками L1=L2=150 мм с заводским  наружным покрытием и внутренним антикоррозионным полимерным покрытием: 2 шт. (1,22 м);
</t>
  </si>
  <si>
    <t>Монтаж подземных участков высоконапорного водовода (Ø159х10 мм, L=17,33м)</t>
  </si>
  <si>
    <t>Сварка и монтаж трубопровода из стальных бесшовных труб горячедеформированных Ø114х9 мм с внутренним антикоррозионным полимерным покрытием, с учетом длины фасонных деталей, в том числе:
- труба 114х9-ВП-09Г2С по ГОСТ 8732-78 с заводским внутренним антикоррозионным полимерным покрытием: 0,3м;
- отвод крутоизогнутый 90̊ -114х10-С1-4-2-09Г2С ТУ 1462-014-05608841-2005 с приварными катушками L1=L2=150 мм с заводским внутренним антикоррозионным полимерным покрытием: 1 шт.(0,61 м);</t>
  </si>
  <si>
    <t>Монтаж втулок коррозионностойких для внутренней защиты сварного шва марки ВК трубопровода 114х9 ст.09Г2C с терморасширяющимся материалом  по ТУ 24.20.13-001-05991283-2017</t>
  </si>
  <si>
    <t>промысл</t>
  </si>
  <si>
    <t>технол</t>
  </si>
  <si>
    <t>труба 114х9</t>
  </si>
  <si>
    <t>Окраска металлических поверхностей трубопроводов и запорной арматуры за 2 раза эмалью ПФ-115 (цвет - зеленый)
V=0,8*0,19*2=0,3 кг</t>
  </si>
  <si>
    <t>Огрунтовка металлических поверхностей трубопроводов и запорной арматуры за 2 раза грунтовкой ГФ-021 (с предварительной очисткой, обеспыливанием и обезжириванием поверхности):
V=0,8*0,12*2=0,1 кг</t>
  </si>
  <si>
    <t>Монтаж надземных участков высоконапорного водовода (Ø159х10 мм, L=0,90м; 
Ø114х9 мм, L=0,91м)</t>
  </si>
  <si>
    <t>Сварка и монтаж трубопровода из стальных бесшовных труб горячедеформированных Ø159х10 мм с внутренним антикоррозионным полимерным покрытием, с учетом длины фасонных деталей, в том числе:
- труба 159х10-ВП-09Г2С по ГОСТ 8732-78 с заводским внутренним антикоррозионным полимерным покрытием: 0,5м;
- переход концентрический ПС-159х10-114х8-С1-4-09Г2С с приварными катушками L1=L2=150 мм с заводским внутренним антикоррозионным полимерным покрытием: 1 шт. (0,4м)</t>
  </si>
  <si>
    <t>Сварка и монтаж трубопровода из стальных бесшовных труб горячедеформированных Ø159х10 мм с внутренним антикоррозионным полимерным покрытием, с учетом длины фасонных деталей, в том числе:
- труба 159х10-ВП-09Г2С по ГОСТ 8732-78 с заводским внутренним антикоррозионным полимерным покрытием: 1,4м;
- отвод крутоизогнутый 90̊ -159х10-С1-4-2-09Г2С ТУ 1462-014-05608841-2005 с приварными катушками L1=L2=150 мм с заводским внутренним антикоррозионным полимерным покрытием: 1 шт. (0,61 м);
- переход концентрический ПС-219х12-159х10-С1-4-09Г2С с приварными катушками L1=L2=150 мм с заводским внутренним антикоррозионным полимерным покрытием: 1 шт. (0,35м)</t>
  </si>
  <si>
    <t>Контроль сварных соединений трубопроводов Ø159х10мм радиографическим методом (100 %)</t>
  </si>
  <si>
    <t xml:space="preserve">Контроль качества сварных соединений
Работы выполняются силами ООО "ЦБПО" по договору субподряда
Трубопроводы низконапорного водовода - Контроль стыков методом радиографирования 100% </t>
  </si>
  <si>
    <t>Контроль сварных соединений трубопроводов Ø219х10мм радиографическим методом (100 %)</t>
  </si>
  <si>
    <t>Контроль сварных соединений трубопроводов Ø114х9мм радиографическим методом (100 %)</t>
  </si>
  <si>
    <t>1 комплекс работ</t>
  </si>
  <si>
    <t>Очистка и испытания  полости трубопроводов 
(длина указана с учетом фасонных элементов и запорной арматуры)</t>
  </si>
  <si>
    <r>
      <t xml:space="preserve">Контроль качества изоляционного покрытия подземных участков высоконапорного водовода
</t>
    </r>
    <r>
      <rPr>
        <i/>
        <sz val="12"/>
        <rFont val="Times New Roman"/>
        <family val="1"/>
        <charset val="204"/>
      </rPr>
      <t>Примечание: выполняется силами УНИПР АО "Белкамнефть" им. А.А. Волкова</t>
    </r>
  </si>
  <si>
    <t>Контроль качества изоляционного покрытия подземных участков высоконапорного водовода</t>
  </si>
  <si>
    <r>
      <rPr>
        <i/>
        <sz val="12"/>
        <rFont val="Times New Roman"/>
        <family val="1"/>
        <charset val="204"/>
      </rPr>
      <t xml:space="preserve">для технологического участка трубопровода: </t>
    </r>
    <r>
      <rPr>
        <sz val="12"/>
        <rFont val="Times New Roman"/>
        <family val="1"/>
        <charset val="204"/>
      </rPr>
      <t xml:space="preserve">Гидравлическое испытание трубопроводов на прочность давлением Рисп=1,25*Рраб=18,75МПа в течение 30 мин. после укладки  для трубопроводов Ø159х10мм </t>
    </r>
  </si>
  <si>
    <r>
      <rPr>
        <i/>
        <sz val="12"/>
        <rFont val="Times New Roman"/>
        <family val="1"/>
        <charset val="204"/>
      </rPr>
      <t xml:space="preserve">для технологического участка трубопровода: </t>
    </r>
    <r>
      <rPr>
        <sz val="12"/>
        <rFont val="Times New Roman"/>
        <family val="1"/>
        <charset val="204"/>
      </rPr>
      <t xml:space="preserve">Гидравлическое испытание трубопроводов на герметичность давлением Рисп=Рраб=15МПа в течение 12 часов для трубопроводов Ø159х10мм </t>
    </r>
  </si>
  <si>
    <r>
      <rPr>
        <i/>
        <sz val="12"/>
        <rFont val="Times New Roman"/>
        <family val="1"/>
        <charset val="204"/>
      </rPr>
      <t xml:space="preserve">для всего трубопровода: </t>
    </r>
    <r>
      <rPr>
        <sz val="12"/>
        <rFont val="Times New Roman"/>
        <family val="1"/>
        <charset val="204"/>
      </rPr>
      <t xml:space="preserve">Очистка полости трубопроводов промывкой водой без пропуска очистных устройств для трубопроводов Ø159х10мм </t>
    </r>
  </si>
  <si>
    <r>
      <rPr>
        <i/>
        <sz val="12"/>
        <rFont val="Times New Roman"/>
        <family val="1"/>
        <charset val="204"/>
      </rPr>
      <t xml:space="preserve">для технологического участка трубопровода: </t>
    </r>
    <r>
      <rPr>
        <sz val="12"/>
        <rFont val="Times New Roman"/>
        <family val="1"/>
        <charset val="204"/>
      </rPr>
      <t>Очистка полости трубопровода Ø159х10мм от воды сжатым воздухом без пропуска очистных устройств</t>
    </r>
  </si>
  <si>
    <t>Монтаж подземных участков высоконапорного водовода (Ø159х10 мм, L=3647,2м)</t>
  </si>
  <si>
    <t>Промысловый участок высоконапорного водовода (ПК0+16,8 - ПК36+32,6)
(Ø159х10 мм, L=3649,56м)</t>
  </si>
  <si>
    <r>
      <rPr>
        <i/>
        <sz val="12"/>
        <rFont val="Times New Roman"/>
        <family val="1"/>
        <charset val="204"/>
      </rPr>
      <t xml:space="preserve">для просмыслового участка трубопровода в местах пересечения с подземными коммуникациями: </t>
    </r>
    <r>
      <rPr>
        <sz val="12"/>
        <rFont val="Times New Roman"/>
        <family val="1"/>
        <charset val="204"/>
      </rPr>
      <t xml:space="preserve">Гидравлическое испытание трубопроводов на прочность давлением Рисп=1,5*Рраб=22,5МПа в течение 6 часов до укладки для трубопроводов Ø159х10мм </t>
    </r>
    <r>
      <rPr>
        <b/>
        <sz val="12"/>
        <color theme="1"/>
        <rFont val="Times New Roman"/>
        <family val="1"/>
        <charset val="204"/>
      </rPr>
      <t/>
    </r>
  </si>
  <si>
    <t xml:space="preserve">Гидравлическое испытание трубопроводов на герметичность давлением Рисп=Рраб=15МПа в течение 12 часов для трубопроводов Ø159х10мм </t>
  </si>
  <si>
    <r>
      <rPr>
        <i/>
        <sz val="12"/>
        <rFont val="Times New Roman"/>
        <family val="1"/>
        <charset val="204"/>
      </rPr>
      <t xml:space="preserve">для просмыслового участка трубопровода в местах пересечения с подземными коммуникациями: </t>
    </r>
    <r>
      <rPr>
        <sz val="12"/>
        <rFont val="Times New Roman"/>
        <family val="1"/>
        <charset val="204"/>
      </rPr>
      <t xml:space="preserve">Гидравлическое испытание трубопроводов на герметичность давлением Рисп=Рраб=15МПа в течение 12 часов для трубопроводов Ø159х10мм </t>
    </r>
  </si>
  <si>
    <r>
      <rPr>
        <i/>
        <sz val="12"/>
        <rFont val="Times New Roman"/>
        <family val="1"/>
        <charset val="204"/>
      </rPr>
      <t xml:space="preserve">на узле линейной запорной арматуры: </t>
    </r>
    <r>
      <rPr>
        <sz val="12"/>
        <rFont val="Times New Roman"/>
        <family val="1"/>
        <charset val="204"/>
      </rPr>
      <t xml:space="preserve">Гидравлическое испытание трубопроводов на прочность давлением Рисп=1,25*Рраб=18,75МПа в течение 6 часов после укладки  для трубопроводов Ø159х10мм </t>
    </r>
    <r>
      <rPr>
        <b/>
        <sz val="12"/>
        <color theme="1"/>
        <rFont val="Times New Roman"/>
        <family val="1"/>
        <charset val="204"/>
      </rPr>
      <t/>
    </r>
  </si>
  <si>
    <r>
      <t xml:space="preserve">Испытание футляров Ø426х10 мм на герметичность давлением сжатым воздухом Рисп=0,01МПа в течение 6 часов
</t>
    </r>
    <r>
      <rPr>
        <i/>
        <sz val="12"/>
        <rFont val="Times New Roman"/>
        <family val="1"/>
        <charset val="204"/>
      </rPr>
      <t>Примечание: для выполнения работ необходимо смонтировать патрубки для закачки воздуха в футляр с последующим демонтажом патрубка, обваркой места врезки патрубка и заполнением полимерной лентой Полилен</t>
    </r>
  </si>
  <si>
    <r>
      <t>Огрунтовка металлических поверхностей трубопроводов и запорной арматуры за 2 раза грунтовкой ГФ-021 (с предварительной очисткой, обеспыливанием и обезжириванием поверхности):
L</t>
    </r>
    <r>
      <rPr>
        <sz val="10"/>
        <rFont val="Times New Roman"/>
        <family val="1"/>
        <charset val="204"/>
      </rPr>
      <t>159х10</t>
    </r>
    <r>
      <rPr>
        <sz val="12"/>
        <rFont val="Times New Roman"/>
        <family val="1"/>
        <charset val="204"/>
      </rPr>
      <t>=2,36+1,1(задв)=3,46м;
V=1,8*0,12*2=0,5 кг</t>
    </r>
  </si>
  <si>
    <t>Технологический участок высоконапорного водовода (ПК0+0 - ПК0+16,8)
(Ø159х10 мм, L=18,23м; Ø114х9 мм, L=0,91м)</t>
  </si>
  <si>
    <r>
      <t xml:space="preserve">Приварка патрубков Ø159х10 длиной по 150мм каждый к ответным фланцам задвижки DN150
</t>
    </r>
    <r>
      <rPr>
        <i/>
        <sz val="12"/>
        <rFont val="Times New Roman"/>
        <family val="1"/>
        <charset val="204"/>
      </rPr>
      <t>Примечание: транспортировку фланцев задвижек с патрубками на завод для нанесения внутренней изоляции выполняет Заказчик</t>
    </r>
  </si>
  <si>
    <t>Разработка растительного грунта с перемещением в бурты, толщиной 0,2м с перемещением до 10 м бульдозерами, группа грунтов 1
V=3650*8*0,2=29200*0,2=5840 м3</t>
  </si>
  <si>
    <t>29200,0 / 5840,0</t>
  </si>
  <si>
    <t>1м / 1м3</t>
  </si>
  <si>
    <t>9,0 / 19,8</t>
  </si>
  <si>
    <r>
      <rPr>
        <i/>
        <sz val="12"/>
        <color theme="1"/>
        <rFont val="Times New Roman"/>
        <family val="1"/>
        <charset val="204"/>
      </rPr>
      <t xml:space="preserve">для технологического участка водовода: </t>
    </r>
    <r>
      <rPr>
        <sz val="12"/>
        <color theme="1"/>
        <rFont val="Times New Roman"/>
        <family val="1"/>
        <charset val="204"/>
      </rPr>
      <t>Разработка грунта в траншеях экскаватором "обратная лопата" вместимостью 0,5 м3, на глубину 1,9м…2,1 м (средней глубиной 2,0м), группа грунтов: 2
V=7,3*0,9*2,0=13,1м3</t>
    </r>
  </si>
  <si>
    <t>7,3 / 13,1</t>
  </si>
  <si>
    <r>
      <rPr>
        <i/>
        <sz val="12"/>
        <color theme="1"/>
        <rFont val="Times New Roman"/>
        <family val="1"/>
        <charset val="204"/>
      </rPr>
      <t xml:space="preserve">для технологического участка водовода: </t>
    </r>
    <r>
      <rPr>
        <sz val="12"/>
        <color theme="1"/>
        <rFont val="Times New Roman"/>
        <family val="1"/>
        <charset val="204"/>
      </rPr>
      <t>Разработка грунта вручную в траншеях глубиной 2м без крепления с откосами, группа грунтов: 2
V=9,0*0,9*2,0=19,8м3</t>
    </r>
  </si>
  <si>
    <t>92,0 / 165,6</t>
  </si>
  <si>
    <r>
      <rPr>
        <i/>
        <sz val="12"/>
        <color theme="1"/>
        <rFont val="Times New Roman"/>
        <family val="1"/>
        <charset val="204"/>
      </rPr>
      <t xml:space="preserve">для промыслового участка водовода: </t>
    </r>
    <r>
      <rPr>
        <sz val="12"/>
        <color theme="1"/>
        <rFont val="Times New Roman"/>
        <family val="1"/>
        <charset val="204"/>
      </rPr>
      <t>Разработка грунта в траншеях экскаватором "обратная лопата" вместимостью 0,5 м3, на глубину 1,16м…1,7 м (средней глубиной 1,43м), группа грунтов: 2
V=3558*0,9*2,0=6404,4м3</t>
    </r>
  </si>
  <si>
    <t>3558,0 / 6404,4</t>
  </si>
  <si>
    <r>
      <rPr>
        <i/>
        <sz val="12"/>
        <color theme="1"/>
        <rFont val="Times New Roman"/>
        <family val="1"/>
        <charset val="204"/>
      </rPr>
      <t xml:space="preserve">для промыслового участка водовода (в местах пересечениях с сущ. коммуникациями, у блока гребенок куста 4): </t>
    </r>
    <r>
      <rPr>
        <sz val="12"/>
        <color theme="1"/>
        <rFont val="Times New Roman"/>
        <family val="1"/>
        <charset val="204"/>
      </rPr>
      <t>Разработка грунта вручную в траншеях на глубину 1,16м…1,7 м (средней глубиной 1,43м) без крепления с откосами, группа грунтов: 2
V=92*0,9*2,0=165,6м3</t>
    </r>
  </si>
  <si>
    <r>
      <rPr>
        <i/>
        <sz val="12"/>
        <color theme="1"/>
        <rFont val="Times New Roman"/>
        <family val="1"/>
        <charset val="204"/>
      </rPr>
      <t xml:space="preserve">на участках пересечения с коммуникациями: </t>
    </r>
    <r>
      <rPr>
        <sz val="12"/>
        <color theme="1"/>
        <rFont val="Times New Roman"/>
        <family val="1"/>
        <charset val="204"/>
      </rPr>
      <t>Подвешивание подземных коммуникаций при пересечении их с трассой трубопровода, площадь сечения коробов: до 0,1 м2</t>
    </r>
  </si>
  <si>
    <t>Засыпка траншей с перемещением грунта до 5 м бульдозерами, группа грунтов: 2</t>
  </si>
  <si>
    <t>Засыпка траншей вручную, группа грунтов: 2</t>
  </si>
  <si>
    <t>Восстановление дорожного покрытия</t>
  </si>
  <si>
    <t>ПК12+74,9</t>
  </si>
  <si>
    <t>1м2 / 1м3</t>
  </si>
  <si>
    <t>13,0 / 2,34</t>
  </si>
  <si>
    <t>13,0 / 2,08</t>
  </si>
  <si>
    <t>Разборка существующего подстилающих слоев из песчано-гравийной смеси, толщ. 0,16м, экскаватором с перемещением в бурт на расстояние до 10м, группа грунтов:2</t>
  </si>
  <si>
    <t>Устройство подстилающих слоев из песчано-гравийной смеси, толщ. 0,16м, с уплотнением
V=2,08*1,22=2,54м3</t>
  </si>
  <si>
    <t>Разборка существующего дорожного покрытия из щебня М600 фр.40-70, толщ. 0,18м, экскаватором с перемещением в бурт на расстояние до 10м, группа грунтов:2</t>
  </si>
  <si>
    <t>Устройство дорожных покрытий из щебня М600 фр.40-70 ранее разработанного, толщ. 0,18м, с уплотнением</t>
  </si>
  <si>
    <t>ПК20+0,6 - ПК20+26,0</t>
  </si>
  <si>
    <t>ПК20+62,9</t>
  </si>
  <si>
    <t>44,0 / 7,92</t>
  </si>
  <si>
    <t>44,0 / 14,96</t>
  </si>
  <si>
    <t>19,0 / 3,42</t>
  </si>
  <si>
    <t>19,0 / 3,04</t>
  </si>
  <si>
    <t>Протаскивание в футляр стальных труб бесшовных горячедеформированных Ø159х10 с внутренним антикоррозионным эпоксидным покрытием, с наружным двухслойным полимерным покрытием заводского нанесения (констр. №2 по ГОСТ Р 51164-98)</t>
  </si>
  <si>
    <r>
      <t xml:space="preserve">Прокладка высоконапорного водовода в футляре отрытым способом для защиты от давления фундаментов опор ограждения:
ПК0+3,0 - ПК0+15,0 
</t>
    </r>
    <r>
      <rPr>
        <i/>
        <u/>
        <sz val="12"/>
        <color theme="1"/>
        <rFont val="Times New Roman"/>
        <family val="1"/>
        <charset val="204"/>
      </rPr>
      <t>Футляр DN400 исп.6 (L6=2,5 м, Ø426х10мм)
Футляр DN400 исп.5 (L5=10,5м, Ø426х10мм)</t>
    </r>
  </si>
  <si>
    <t>Прокладка высоконапорного водовода в местах пересечения с промысловыми дорогами в футляре отрытым способом:
ПК12+74,9 (L4=16,5 м, Ø426х10мм); ПК20+0,6 (L3=17,5 м, Ø426х10мм); ПК20+26,0 (L1=24,5 м, Ø426х10мм); ПК21+62,9 (L2=20,0 м, Ø426х10мм)</t>
  </si>
  <si>
    <t>Изготовление и монтаж футляра из трубы стальной Ø426х10мм по ГОСТ 10704-91 в заводском двуслойном покрытии (констр. №2 ГОСТ Р 51164-98), с укладкой в траншеи:
- футляр №1 L=2,5м;
- футляр №2 L2=10,5м</t>
  </si>
  <si>
    <t>Изготовление и монтаж футляра из трубы стальной Ø426х10мм по ГОСТ 10704-91 в заводском двуслойном покрытии (констр. №2 ГОСТ Р 51164-98), с укладкой в траншеи</t>
  </si>
  <si>
    <t>Футляр DN400 исп. 4 (L4=16,5 м; тип прокладки - открытый способ) 
при пересечении с технологическим проездом (ПК12+74,9)</t>
  </si>
  <si>
    <t>16,5 / 1,693</t>
  </si>
  <si>
    <t>Футляр DN400 исп. 3 (L3=17,5 м; тип прокладки - открытый способ) 
при пересечении с технологическим проездом (ПК20+0,6)</t>
  </si>
  <si>
    <t>17,5 / 1,795</t>
  </si>
  <si>
    <t>Футляр DN400 исп. 2 (L2=20,0 м; тип прокладки - открытый способ) 
при пересечении с технологическим проездом (ПК21+62,9)</t>
  </si>
  <si>
    <t>20,0 / 2,052</t>
  </si>
  <si>
    <t>Футляр DN400 исп. 1 (L1=24,5 м; тип прокладки - открытый способ) 
при пересечении с технологическим проездом (ПК20+26,0)</t>
  </si>
  <si>
    <t>24,5 / 2,514</t>
  </si>
  <si>
    <t>Изоляция стыка комплектами ЛИКТОР-КМ 159, в составе на 1 стык: битумно-полимерная грунтовка "БИОМ" 1 слой - 0,04 л, мастичная лента "РУИЗ-АРМ", шир.450х2мм - 0,55м,  муфта ИЗТМ - 1 шт. (длиной 0,27м)</t>
  </si>
  <si>
    <t>Изоляция стыка комплектами ЛИКТОР-КМ 426, в составе на 1 стык: битумно-полимерная грунтовка "БИОМ" 1 слой - 0,1 л, мастичная лента "РУИЗ-АРМ", шир.450х2мм - 1,39м,  муфта ИЗТМ - 1 шт. (длиной 0,7м)</t>
  </si>
  <si>
    <t>Ø159х10 мм, L=3649,56м</t>
  </si>
  <si>
    <t>Ø159х10 мм, L=18,23м; Ø114х9 мм, L=0,91м</t>
  </si>
  <si>
    <t xml:space="preserve">Высоконапорный водовод 
(общая протяженность водовода Ø159х10мм L=3667,79м; Ø114х9 мм, L=0,91м). </t>
  </si>
  <si>
    <t>Сбор и транспортировка воды после гидравлических испытаний прицеп-цистернами на расстояние 135 км (до УПН "Юськи") для последующей утилизацией</t>
  </si>
  <si>
    <t>Установка знаков закрепления трассы (72 компл)</t>
  </si>
  <si>
    <t>1 шт./ 1 м3</t>
  </si>
  <si>
    <t>окраска стоек СКМ</t>
  </si>
  <si>
    <t>пл-дь на 1 пог.м.</t>
  </si>
  <si>
    <t>пл-дь окраски, м2</t>
  </si>
  <si>
    <t>тр 102х3</t>
  </si>
  <si>
    <t>Подрядчик совместно с коммерческим предложением направляет согласие на обработку персональных данных в соответствии с приложением №6 к Техническому заданию.</t>
  </si>
  <si>
    <t>Подрядчик совместно с коммерческим предложением направляет нормативный график производства работ по форме, указаной в приложении №7 к техническому заданию.</t>
  </si>
  <si>
    <t>72 / 5,1</t>
  </si>
  <si>
    <t>Устройство основания из уплотненного щебнем грунта, толщ. 50мм, щебень М600 фр. 10-20 мм 
V=0,25*1,3=0,33м3</t>
  </si>
  <si>
    <t>Монтаж стойки СКМ 4.35, серия 3.503.9-80 вып. 1</t>
  </si>
  <si>
    <t>1 шт / 1тн</t>
  </si>
  <si>
    <t>72 / 1,843</t>
  </si>
  <si>
    <t>Засыпка ям вручную песком средней крупности с уплотнением
V=2,25*1,1=2,5м3</t>
  </si>
  <si>
    <t>1 компл / 1 тн</t>
  </si>
  <si>
    <t>72 / 0,421</t>
  </si>
  <si>
    <t>Окраска металлических огрунтованных поверхностей: эмалью ПФ-115 за 2 раза (цвет - черный)
V=81,0*0,19*2=30,8кг</t>
  </si>
  <si>
    <t>Огрунтовка металлических поверхностей за 2 раза: грунтовкой ГФ-021 (с предварительной очисткой, обеспыливанием и обезжириванием поверхности)
V=81,0*0,12*2=19,7кг</t>
  </si>
  <si>
    <t>Засыпка ям вручную щебнем М600 фр.10-20 мм с уплотнением
V=2,25*1,3=3,0м3</t>
  </si>
  <si>
    <t>Архитектурно-строительные решения (№ 1616-АС)</t>
  </si>
  <si>
    <t>Опора Оп1 (1 шт.)</t>
  </si>
  <si>
    <t>1 / 1,21</t>
  </si>
  <si>
    <t>Разработка ям вручную, размер ямы 1,1х1,1м, глубиной 1,0м
V=1,1*1,1*1=1,21м3
Примечание: избыток грунта распределить по прилегающей территории</t>
  </si>
  <si>
    <t>Бурение ям диам.300 мм глубиной 1,0 м бурильно-крановыми машинами: на автомобиле, группа грунтов 2
Примечание: избыток грунта распределить по прилегающей территории</t>
  </si>
  <si>
    <t>Устройство подстилающих слоев из песка строительного средней крупности, толщ.1,0м, с послойным уплотнением вибротрамбовками
V=1,21*1,1=1,33м3</t>
  </si>
  <si>
    <t>Монтаж железобетонного фундаментного блока ФБС 9.3.6-т ГОСТ 13579-2018</t>
  </si>
  <si>
    <t>1 / 0,16 / 0,35</t>
  </si>
  <si>
    <t>Нанесение битумного праймера на поверхность железобетонного фундаментного блока ФБС 9.3.6-т за 1 раз
V=2,0*0,35=0,7кг</t>
  </si>
  <si>
    <t>Нанесение битумной мастики МГТН на поверхность железобетонного фундаментного блока ФБС 9.3.6-т за 2 раза
V=2,0*1,0*2=4,0кг</t>
  </si>
  <si>
    <t>Сверление вертикальных отверстий в железобетонных фундаментных плитах , диам. отверстия 12мм, для болта БСР М10х100</t>
  </si>
  <si>
    <t>Постановка болтов БСР М10х100 в готовые гнезда</t>
  </si>
  <si>
    <t>Изготовление основания под задвижку из листа толщ.10мм</t>
  </si>
  <si>
    <t>1 / 0,028</t>
  </si>
  <si>
    <t>Огрунтовка металлических поверхностей опор за 1 раз грунтовкой ГФ-017 (с предварительной очисткой, обеспыливанием и обезжириванием поверхности)
V=0,7*0,12=0,1 кг</t>
  </si>
  <si>
    <t>Окраска металлических огрунтованных поверхностей: эмалью ПФ-115 за 3 раза (цвет - черный)
V=0,7*3*0,19=0,4кг</t>
  </si>
  <si>
    <t>При составлении сметного расчета учесть коэффицент на стесненность, работы производятся на территории с разветвленной сетью коммуникаций, а также в охранной зоне ВЛ - 6кВ.</t>
  </si>
  <si>
    <t>Протяженность дорог от п/базы "Вятка" до БКНС-6:
- асфальтированная дорога - 2,5 км.</t>
  </si>
  <si>
    <t>Устройство подстилающих слоев из песчано-гравийной смеси, толщ. 0,16м, с уплотнением
V=14,96*1,22=18,25м3</t>
  </si>
  <si>
    <t>Устройство подстилающих слоев из песчано-гравийной смеси, толщ. 0,16м, с уплотнением
V=3,04*1,22=3,7м3</t>
  </si>
  <si>
    <t>Изготовление и монтаж плаката из листа 4х350х450мм (72*4,95кг=356,4 кг) и листа 8х120х120 (72*0,9кг=64,8 кг) для установки знаков закрепления трассы на местности
крепление винтами 2-4х1,5х20.01.016 на стойках, в том числе нанесение надписей на знаки
Примечание: возможно изготовление пластиковых табличек с надписями</t>
  </si>
  <si>
    <t xml:space="preserve">Срок выполнения работ: 
начало работ – декабрь 2023г.
окончание работ – февраль 2024г.
</t>
  </si>
  <si>
    <t>Расчистка территории от снега, толщ.снега 0,6м, с перемещением бульдозером на расстояние до 50м
V=3600*5*0,6=18000*0,6=10800м3</t>
  </si>
  <si>
    <t>18000,0 / 10800,0</t>
  </si>
  <si>
    <t>Расчистка территории от снега вручную, толщ.снега 0,6м
V=600*0,6=360м3</t>
  </si>
  <si>
    <t>600,0 / 360,0</t>
  </si>
  <si>
    <t>Валка и дробление древесно-кустарниковой растительности в щепу леса средней крпуности, средней густоты</t>
  </si>
  <si>
    <t>1 га / 1 м3</t>
  </si>
  <si>
    <t>1,8 / 119,9</t>
  </si>
  <si>
    <t>Сгребание порубочных остатков граблями кустарниковыми на базе трактора с перемещением на расстояние до 20 м в валы</t>
  </si>
  <si>
    <t xml:space="preserve"> 1 м3 / 1 т</t>
  </si>
  <si>
    <t>Способ утилизации порубочных остатков №2: Утилизация порубочных остатков путем сжигания</t>
  </si>
  <si>
    <t>119,9 / 694,58</t>
  </si>
  <si>
    <t>Корчевка корней срезанного кустарника и мелколесья, сбор древесных остатков валкователями, подбор древесных остатков подборщиками, выравнивание</t>
  </si>
  <si>
    <t>1 т / 1м3</t>
  </si>
  <si>
    <t>Погрузка и перевозка пней с корнями до полигона в Якшур-Бодьинском р-не (в 6 км на юго-восток от с. Якшур-Бодья) (в т.ч. утилизация на полигоне ТБО, с учетом тарифа полигона ТБО и предоставлением счета на утилизацию) бортовыми автомобилями-самосвалами, 1 52 110 02 21 5, V класс отходов по классификатору ФККО, категория дорог IV, на расстояние 188 км
расчет произведен на площадь под корчевку S=1,8га, 
V=61160кг/800кг/м3 = 76,44м3 (при плотности сырой древесины 800кг/м3)</t>
  </si>
  <si>
    <t>61,16 / 76,44</t>
  </si>
  <si>
    <t>1 пень</t>
  </si>
  <si>
    <t>Обивка земли с выкорчеванных пней, диаметр пней до  20см путем поднятия на высоту до 5 м и ударяя о землю (степень очистки - до максимально возможного отделения земли от корневой системы в экономически обоснованный промежуток времени от 1,5 до 5 минут)</t>
  </si>
  <si>
    <t>Демонтаж существующего ограждения  площадки БКСН-6</t>
  </si>
  <si>
    <t>24,0 / 1,86</t>
  </si>
  <si>
    <t>Демонтаж ограждения из стальных труб до DN100 и труб DN300, высотой 1,2м от уровня земли, с сохранением материала</t>
  </si>
  <si>
    <t>Монтаж ограждения из стальных труб до DN100 и труб DN300, высотой 1,2м от уровня земли, ранее демонтированного</t>
  </si>
  <si>
    <t>Подготовительные работы (1616-ПОС)</t>
  </si>
  <si>
    <t>Возврат растительного грунта механизированным способом, группа грунтов:1</t>
  </si>
  <si>
    <t>1м2 / 1 м3</t>
  </si>
  <si>
    <t>Приложение 3</t>
  </si>
  <si>
    <t>Приложение 6</t>
  </si>
  <si>
    <t xml:space="preserve">Приложение 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</si>
</sst>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font>
      <sz val="10"/>
      <name val="Arial Cyr"/>
      <charset val="204"/>
    </font>
    <font>
      <sz val="10"/>
      <name val="Arial Cyr"/>
      <charset val="204"/>
    </font>
    <font>
      <sz val="10"/>
      <name val="Arial"/>
      <family val="2"/>
      <charset val="204"/>
    </font>
    <font>
      <sz val="12"/>
      <name val="Times New Roman"/>
      <family val="1"/>
      <charset val="204"/>
    </font>
    <font>
      <b/>
      <sz val="12"/>
      <name val="Times New Roman"/>
      <family val="1"/>
      <charset val="204"/>
    </font>
    <font>
      <b/>
      <sz val="12"/>
      <name val="FreeSetCTT"/>
    </font>
    <font>
      <sz val="12"/>
      <color theme="1"/>
      <name val="Times New Roman"/>
      <family val="1"/>
      <charset val="204"/>
    </font>
    <font>
      <sz val="10"/>
      <color theme="1"/>
      <name val="Arial"/>
      <family val="2"/>
      <charset val="204"/>
    </font>
    <font>
      <b/>
      <sz val="12"/>
      <color theme="1"/>
      <name val="Times New Roman"/>
      <family val="1"/>
      <charset val="204"/>
    </font>
    <font>
      <u/>
      <sz val="12"/>
      <color theme="1"/>
      <name val="Times New Roman"/>
      <family val="1"/>
      <charset val="204"/>
    </font>
    <font>
      <u/>
      <sz val="12"/>
      <name val="Times New Roman"/>
      <family val="1"/>
      <charset val="204"/>
    </font>
    <font>
      <i/>
      <sz val="12"/>
      <name val="Times New Roman"/>
      <family val="1"/>
      <charset val="204"/>
    </font>
    <font>
      <b/>
      <u/>
      <sz val="13"/>
      <name val="Times New Roman"/>
      <family val="1"/>
      <charset val="204"/>
    </font>
    <font>
      <b/>
      <sz val="14"/>
      <name val="Times New Roman"/>
      <family val="1"/>
      <charset val="204"/>
    </font>
    <font>
      <sz val="10"/>
      <color rgb="FFFF0000"/>
      <name val="Arial"/>
      <family val="2"/>
      <charset val="204"/>
    </font>
    <font>
      <sz val="11"/>
      <color theme="1"/>
      <name val="Calibri"/>
      <family val="2"/>
      <scheme val="minor"/>
    </font>
    <font>
      <sz val="8"/>
      <color theme="1"/>
      <name val="Times New Roman"/>
      <family val="1"/>
      <charset val="204"/>
    </font>
    <font>
      <sz val="11"/>
      <color theme="1"/>
      <name val="Times New Roman"/>
      <family val="1"/>
      <charset val="204"/>
    </font>
    <font>
      <sz val="7.5"/>
      <color theme="1"/>
      <name val="Times New Roman"/>
      <family val="1"/>
      <charset val="204"/>
    </font>
    <font>
      <sz val="7.5"/>
      <color theme="1"/>
      <name val="Calibri"/>
      <family val="2"/>
      <scheme val="minor"/>
    </font>
    <font>
      <b/>
      <sz val="8"/>
      <color theme="1"/>
      <name val="Times New Roman"/>
      <family val="1"/>
      <charset val="204"/>
    </font>
    <font>
      <b/>
      <sz val="11"/>
      <color theme="1"/>
      <name val="Times New Roman"/>
      <family val="1"/>
      <charset val="204"/>
    </font>
    <font>
      <b/>
      <sz val="11"/>
      <color theme="1"/>
      <name val="Calibri"/>
      <family val="2"/>
      <scheme val="minor"/>
    </font>
    <font>
      <i/>
      <sz val="12"/>
      <color theme="1"/>
      <name val="Times New Roman"/>
      <family val="1"/>
      <charset val="204"/>
    </font>
    <font>
      <sz val="10"/>
      <name val="Times New Roman"/>
      <family val="1"/>
      <charset val="204"/>
    </font>
    <font>
      <b/>
      <sz val="10"/>
      <color rgb="FFFF0000"/>
      <name val="Arial"/>
      <family val="2"/>
      <charset val="204"/>
    </font>
    <font>
      <b/>
      <sz val="10"/>
      <name val="Arial Cyr"/>
      <charset val="204"/>
    </font>
    <font>
      <i/>
      <u/>
      <sz val="12"/>
      <color theme="1"/>
      <name val="Times New Roman"/>
      <family val="1"/>
      <charset val="204"/>
    </font>
    <font>
      <sz val="14"/>
      <color rgb="FF7030A0"/>
      <name val="Arial"/>
      <family val="2"/>
      <charset val="204"/>
    </font>
    <font>
      <b/>
      <i/>
      <sz val="12"/>
      <color theme="1"/>
      <name val="Times New Roman"/>
      <family val="1"/>
      <charset val="204"/>
    </font>
    <font>
      <b/>
      <sz val="13"/>
      <name val="Times New Roman"/>
      <family val="1"/>
      <charset val="204"/>
    </font>
    <font>
      <b/>
      <sz val="13"/>
      <color theme="1"/>
      <name val="Times New Roman"/>
      <family val="1"/>
      <charset val="204"/>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6">
    <xf numFmtId="0" fontId="0" fillId="0" borderId="0"/>
    <xf numFmtId="0" fontId="1" fillId="0" borderId="0"/>
    <xf numFmtId="0" fontId="1" fillId="0" borderId="0"/>
    <xf numFmtId="0" fontId="15" fillId="0" borderId="0"/>
    <xf numFmtId="0" fontId="1" fillId="0" borderId="0"/>
    <xf numFmtId="0" fontId="2" fillId="0" borderId="0"/>
  </cellStyleXfs>
  <cellXfs count="192">
    <xf numFmtId="0" fontId="0" fillId="0" borderId="0" xfId="0"/>
    <xf numFmtId="0" fontId="3" fillId="0" borderId="0" xfId="0" applyFont="1" applyFill="1" applyAlignment="1">
      <alignment vertical="center"/>
    </xf>
    <xf numFmtId="0" fontId="3" fillId="0" borderId="0" xfId="0" applyFont="1" applyFill="1" applyAlignment="1">
      <alignment horizontal="center" vertical="center"/>
    </xf>
    <xf numFmtId="0" fontId="2" fillId="0" borderId="0" xfId="0" applyFont="1" applyFill="1" applyBorder="1"/>
    <xf numFmtId="0" fontId="2" fillId="0" borderId="0" xfId="0" applyFont="1" applyFill="1"/>
    <xf numFmtId="0" fontId="0" fillId="0" borderId="0" xfId="0" applyFont="1" applyFill="1" applyBorder="1"/>
    <xf numFmtId="0" fontId="0" fillId="0" borderId="0" xfId="0" applyFont="1" applyFill="1"/>
    <xf numFmtId="1" fontId="3" fillId="0" borderId="0" xfId="0" applyNumberFormat="1" applyFont="1" applyFill="1" applyAlignment="1">
      <alignment horizontal="left" vertical="center" wrapText="1"/>
    </xf>
    <xf numFmtId="0" fontId="3" fillId="0" borderId="0" xfId="0" applyNumberFormat="1" applyFont="1" applyFill="1" applyAlignment="1">
      <alignment horizontal="center" vertical="center"/>
    </xf>
    <xf numFmtId="1" fontId="3" fillId="0" borderId="0" xfId="0" applyNumberFormat="1" applyFont="1" applyFill="1" applyAlignment="1">
      <alignment vertical="center"/>
    </xf>
    <xf numFmtId="1" fontId="3" fillId="0" borderId="0" xfId="0" applyNumberFormat="1" applyFont="1" applyFill="1" applyAlignment="1">
      <alignment vertical="center" wrapText="1"/>
    </xf>
    <xf numFmtId="1" fontId="3" fillId="0" borderId="0" xfId="0" applyNumberFormat="1" applyFont="1" applyFill="1" applyAlignment="1">
      <alignment horizontal="center" vertical="center"/>
    </xf>
    <xf numFmtId="0" fontId="7" fillId="0" borderId="0" xfId="0" applyFont="1" applyFill="1" applyBorder="1"/>
    <xf numFmtId="1"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9" fillId="0" borderId="0" xfId="0" applyFont="1" applyFill="1" applyBorder="1" applyAlignment="1">
      <alignment horizontal="center" vertical="top" wrapText="1"/>
    </xf>
    <xf numFmtId="0" fontId="3" fillId="0" borderId="1" xfId="0" applyNumberFormat="1" applyFont="1" applyFill="1" applyBorder="1" applyAlignment="1" applyProtection="1">
      <alignment horizontal="left" vertical="center" wrapText="1"/>
    </xf>
    <xf numFmtId="164" fontId="3" fillId="0" borderId="1" xfId="0" applyNumberFormat="1" applyFont="1" applyFill="1" applyBorder="1" applyAlignment="1">
      <alignment horizontal="center" vertical="center"/>
    </xf>
    <xf numFmtId="0" fontId="0" fillId="0" borderId="0" xfId="0" applyAlignment="1">
      <alignment wrapText="1"/>
    </xf>
    <xf numFmtId="0" fontId="14" fillId="0" borderId="0" xfId="0" applyFont="1" applyFill="1" applyBorder="1"/>
    <xf numFmtId="0" fontId="7" fillId="0" borderId="0" xfId="0" applyFont="1" applyFill="1" applyBorder="1" applyAlignment="1">
      <alignment wrapText="1"/>
    </xf>
    <xf numFmtId="0" fontId="9" fillId="0" borderId="7" xfId="0" applyFont="1" applyFill="1" applyBorder="1" applyAlignment="1">
      <alignment vertical="center" wrapText="1"/>
    </xf>
    <xf numFmtId="0" fontId="9" fillId="0" borderId="0" xfId="0" applyFont="1" applyFill="1" applyBorder="1" applyAlignment="1">
      <alignment vertical="center" wrapText="1"/>
    </xf>
    <xf numFmtId="0" fontId="16" fillId="0" borderId="0" xfId="3" applyFont="1"/>
    <xf numFmtId="0" fontId="20" fillId="0" borderId="1" xfId="3" applyFont="1" applyBorder="1" applyAlignment="1">
      <alignment shrinkToFit="1"/>
    </xf>
    <xf numFmtId="0" fontId="16" fillId="0" borderId="1" xfId="3" applyFont="1" applyBorder="1"/>
    <xf numFmtId="0" fontId="20" fillId="3" borderId="1" xfId="3" applyFont="1" applyFill="1" applyBorder="1" applyAlignment="1">
      <alignment horizontal="center"/>
    </xf>
    <xf numFmtId="0" fontId="16" fillId="3" borderId="1" xfId="3" applyFont="1" applyFill="1" applyBorder="1" applyAlignment="1">
      <alignment horizontal="center" vertical="center"/>
    </xf>
    <xf numFmtId="14" fontId="16" fillId="3" borderId="1" xfId="3" applyNumberFormat="1" applyFont="1" applyFill="1" applyBorder="1" applyAlignment="1">
      <alignment horizontal="center" vertical="center"/>
    </xf>
    <xf numFmtId="0" fontId="20" fillId="3" borderId="1" xfId="3" applyFont="1" applyFill="1" applyBorder="1" applyAlignment="1">
      <alignment horizontal="center" vertical="center"/>
    </xf>
    <xf numFmtId="0" fontId="16" fillId="3" borderId="1" xfId="3" applyFont="1" applyFill="1" applyBorder="1"/>
    <xf numFmtId="0" fontId="16" fillId="0" borderId="1" xfId="3" applyFont="1" applyFill="1" applyBorder="1"/>
    <xf numFmtId="0" fontId="16" fillId="0" borderId="1" xfId="3" applyFont="1" applyBorder="1" applyAlignment="1">
      <alignment horizontal="center" vertical="center"/>
    </xf>
    <xf numFmtId="14" fontId="16" fillId="0" borderId="1" xfId="3" applyNumberFormat="1" applyFont="1" applyBorder="1" applyAlignment="1">
      <alignment horizontal="center" vertical="center"/>
    </xf>
    <xf numFmtId="0" fontId="16" fillId="2" borderId="1" xfId="3" applyFont="1" applyFill="1" applyBorder="1"/>
    <xf numFmtId="0" fontId="20" fillId="0" borderId="0" xfId="3" applyFont="1" applyAlignment="1">
      <alignment horizontal="center" vertical="center"/>
    </xf>
    <xf numFmtId="0" fontId="21" fillId="0" borderId="0" xfId="3" applyFont="1" applyAlignment="1">
      <alignment horizontal="center" vertical="center"/>
    </xf>
    <xf numFmtId="0" fontId="16" fillId="4" borderId="1" xfId="3" applyFont="1" applyFill="1" applyBorder="1" applyAlignment="1">
      <alignment horizontal="center" vertical="center"/>
    </xf>
    <xf numFmtId="0" fontId="16" fillId="0" borderId="1" xfId="3" applyFont="1" applyBorder="1" applyAlignment="1">
      <alignment horizontal="center" vertical="center" wrapText="1"/>
    </xf>
    <xf numFmtId="0" fontId="20" fillId="0" borderId="1" xfId="3" applyFont="1" applyBorder="1" applyAlignment="1">
      <alignment horizontal="center" vertical="center" shrinkToFit="1"/>
    </xf>
    <xf numFmtId="0" fontId="16" fillId="6" borderId="1" xfId="3" applyFont="1" applyFill="1" applyBorder="1"/>
    <xf numFmtId="0" fontId="0" fillId="0" borderId="0" xfId="0" applyFill="1"/>
    <xf numFmtId="2" fontId="0" fillId="0" borderId="0" xfId="0" applyNumberFormat="1" applyFill="1"/>
    <xf numFmtId="0" fontId="25" fillId="0" borderId="0" xfId="0" applyFont="1" applyFill="1" applyBorder="1"/>
    <xf numFmtId="0" fontId="26" fillId="0" borderId="0" xfId="0" applyFont="1"/>
    <xf numFmtId="0" fontId="26" fillId="0" borderId="0" xfId="0" applyFont="1" applyFill="1"/>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1"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1" fontId="3" fillId="0" borderId="2" xfId="0" applyNumberFormat="1" applyFont="1" applyFill="1" applyBorder="1" applyAlignment="1">
      <alignment horizontal="center" vertical="center"/>
    </xf>
    <xf numFmtId="2" fontId="7" fillId="0" borderId="0" xfId="0" applyNumberFormat="1" applyFont="1" applyFill="1" applyBorder="1"/>
    <xf numFmtId="0" fontId="3" fillId="0" borderId="1" xfId="0" applyFont="1" applyFill="1" applyBorder="1" applyAlignment="1">
      <alignment vertical="center" wrapText="1"/>
    </xf>
    <xf numFmtId="2" fontId="3" fillId="0" borderId="1" xfId="0" applyNumberFormat="1" applyFont="1" applyFill="1" applyBorder="1" applyAlignment="1">
      <alignment horizontal="center" vertical="center"/>
    </xf>
    <xf numFmtId="2" fontId="0" fillId="7" borderId="0" xfId="0" applyNumberFormat="1" applyFill="1"/>
    <xf numFmtId="0" fontId="0" fillId="7" borderId="0" xfId="0" applyFill="1"/>
    <xf numFmtId="164"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top" wrapText="1"/>
    </xf>
    <xf numFmtId="2" fontId="3"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164" fontId="6" fillId="0" borderId="1"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0" fontId="3" fillId="0" borderId="1" xfId="4" applyNumberFormat="1" applyFont="1" applyFill="1" applyBorder="1" applyAlignment="1">
      <alignment horizontal="center" vertical="center" wrapText="1"/>
    </xf>
    <xf numFmtId="0" fontId="3" fillId="0" borderId="1" xfId="4" applyFont="1" applyFill="1" applyBorder="1" applyAlignment="1">
      <alignment horizontal="center" vertical="center" wrapText="1"/>
    </xf>
    <xf numFmtId="0" fontId="3" fillId="0" borderId="1" xfId="4" applyNumberFormat="1" applyFont="1" applyFill="1" applyBorder="1" applyAlignment="1" applyProtection="1">
      <alignment vertical="center" wrapText="1"/>
    </xf>
    <xf numFmtId="0" fontId="3" fillId="0" borderId="2" xfId="4" applyNumberFormat="1" applyFont="1" applyFill="1" applyBorder="1" applyAlignment="1">
      <alignment horizontal="center" vertical="center" wrapText="1"/>
    </xf>
    <xf numFmtId="0" fontId="3" fillId="0" borderId="1" xfId="4" applyFont="1" applyFill="1" applyBorder="1" applyAlignment="1">
      <alignment horizontal="left" vertical="center" wrapText="1"/>
    </xf>
    <xf numFmtId="164" fontId="3" fillId="0" borderId="1" xfId="4" applyNumberFormat="1" applyFont="1" applyFill="1" applyBorder="1" applyAlignment="1">
      <alignment horizontal="center" vertical="center" wrapText="1"/>
    </xf>
    <xf numFmtId="0" fontId="0" fillId="0" borderId="0" xfId="0" applyFill="1" applyAlignment="1">
      <alignment wrapText="1"/>
    </xf>
    <xf numFmtId="0" fontId="28" fillId="0" borderId="0" xfId="0" applyFont="1" applyFill="1" applyBorder="1" applyAlignment="1">
      <alignment horizontal="left" vertical="center"/>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left" wrapText="1"/>
    </xf>
    <xf numFmtId="49" fontId="3" fillId="0" borderId="1" xfId="0" quotePrefix="1" applyNumberFormat="1" applyFont="1" applyFill="1" applyBorder="1" applyAlignment="1">
      <alignment horizontal="center" vertical="center" wrapText="1"/>
    </xf>
    <xf numFmtId="49" fontId="3" fillId="0" borderId="1" xfId="0" quotePrefix="1" applyNumberFormat="1" applyFont="1" applyFill="1" applyBorder="1" applyAlignment="1">
      <alignment horizontal="left" vertical="center" wrapText="1"/>
    </xf>
    <xf numFmtId="0" fontId="3" fillId="0" borderId="0" xfId="0" applyFont="1" applyFill="1"/>
    <xf numFmtId="49" fontId="3" fillId="0" borderId="5" xfId="0" quotePrefix="1" applyNumberFormat="1" applyFont="1" applyFill="1" applyBorder="1" applyAlignment="1">
      <alignment horizontal="center" vertical="center" wrapText="1"/>
    </xf>
    <xf numFmtId="0" fontId="3" fillId="0" borderId="1" xfId="0" applyFont="1" applyFill="1" applyBorder="1"/>
    <xf numFmtId="49" fontId="3" fillId="0" borderId="0" xfId="0" quotePrefix="1" applyNumberFormat="1" applyFont="1" applyFill="1" applyBorder="1" applyAlignment="1">
      <alignment horizontal="left" vertical="center" wrapText="1"/>
    </xf>
    <xf numFmtId="0" fontId="3" fillId="0" borderId="1" xfId="0" applyFont="1" applyFill="1" applyBorder="1" applyAlignment="1">
      <alignment horizontal="justify" vertical="center" wrapText="1"/>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xf>
    <xf numFmtId="2" fontId="3" fillId="0" borderId="5" xfId="0" applyNumberFormat="1" applyFont="1" applyFill="1" applyBorder="1" applyAlignment="1">
      <alignment horizontal="center" vertical="center"/>
    </xf>
    <xf numFmtId="0" fontId="3" fillId="0" borderId="1" xfId="1" applyFont="1" applyFill="1" applyBorder="1" applyAlignment="1">
      <alignment horizontal="center" vertical="center" wrapText="1"/>
    </xf>
    <xf numFmtId="0" fontId="3" fillId="0" borderId="4" xfId="0" applyFont="1" applyFill="1" applyBorder="1" applyAlignment="1">
      <alignment horizontal="center" vertical="center"/>
    </xf>
    <xf numFmtId="1" fontId="3" fillId="0" borderId="4"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3" fillId="0" borderId="0" xfId="0" applyFont="1" applyFill="1" applyAlignment="1">
      <alignment horizontal="left" vertical="center" wrapText="1"/>
    </xf>
    <xf numFmtId="49" fontId="10" fillId="0" borderId="2" xfId="0" applyNumberFormat="1"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49" fontId="3" fillId="0" borderId="2" xfId="0" quotePrefix="1" applyNumberFormat="1" applyFont="1" applyFill="1" applyBorder="1" applyAlignment="1">
      <alignment horizontal="left" vertical="center" wrapText="1"/>
    </xf>
    <xf numFmtId="49" fontId="3" fillId="0" borderId="3" xfId="0" quotePrefix="1" applyNumberFormat="1" applyFont="1" applyFill="1" applyBorder="1" applyAlignment="1">
      <alignment horizontal="left" vertical="center" wrapText="1"/>
    </xf>
    <xf numFmtId="49" fontId="3" fillId="0" borderId="4" xfId="0" quotePrefix="1" applyNumberFormat="1" applyFont="1" applyFill="1" applyBorder="1" applyAlignment="1">
      <alignment horizontal="left" vertical="center" wrapText="1"/>
    </xf>
    <xf numFmtId="0" fontId="3" fillId="0" borderId="0" xfId="0" applyFont="1" applyFill="1" applyAlignment="1">
      <alignment horizontal="left" vertical="top" wrapText="1"/>
    </xf>
    <xf numFmtId="49" fontId="11" fillId="0" borderId="2" xfId="0" applyNumberFormat="1" applyFont="1" applyFill="1" applyBorder="1" applyAlignment="1">
      <alignment horizontal="left" vertical="center" wrapText="1"/>
    </xf>
    <xf numFmtId="49" fontId="11" fillId="0" borderId="3" xfId="0" applyNumberFormat="1" applyFont="1" applyFill="1" applyBorder="1" applyAlignment="1">
      <alignment horizontal="left" vertical="center" wrapText="1"/>
    </xf>
    <xf numFmtId="49" fontId="11" fillId="0" borderId="4"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3" fillId="0" borderId="0" xfId="0" applyFont="1" applyFill="1" applyAlignment="1">
      <alignment vertical="center" wrapText="1"/>
    </xf>
    <xf numFmtId="0" fontId="3" fillId="0" borderId="0" xfId="2" applyFont="1" applyFill="1" applyAlignment="1">
      <alignment horizontal="left" vertical="center" wrapText="1"/>
    </xf>
    <xf numFmtId="0" fontId="4" fillId="0" borderId="0" xfId="0" applyFont="1" applyFill="1" applyAlignment="1">
      <alignment horizontal="center" wrapText="1"/>
    </xf>
    <xf numFmtId="0" fontId="3" fillId="0" borderId="0" xfId="0" applyFont="1" applyFill="1" applyAlignment="1">
      <alignment horizontal="center" vertical="center" wrapText="1"/>
    </xf>
    <xf numFmtId="0" fontId="3" fillId="0" borderId="0" xfId="0" applyFont="1" applyFill="1" applyAlignment="1">
      <alignment horizont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4" fillId="0" borderId="0" xfId="0" applyFont="1" applyFill="1" applyAlignment="1">
      <alignment horizontal="left" wrapText="1"/>
    </xf>
    <xf numFmtId="0" fontId="5" fillId="0" borderId="0" xfId="0" applyFont="1" applyFill="1" applyAlignment="1">
      <alignment horizontal="center" wrapText="1"/>
    </xf>
    <xf numFmtId="0" fontId="6" fillId="0" borderId="0" xfId="0" applyFont="1" applyFill="1" applyAlignment="1">
      <alignment horizontal="left" vertical="top" wrapText="1"/>
    </xf>
    <xf numFmtId="0" fontId="6" fillId="0" borderId="0"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1" fontId="8" fillId="0" borderId="2" xfId="0" applyNumberFormat="1" applyFont="1" applyFill="1" applyBorder="1" applyAlignment="1">
      <alignment horizontal="center" vertical="center" wrapText="1"/>
    </xf>
    <xf numFmtId="1" fontId="8" fillId="0" borderId="3" xfId="0" applyNumberFormat="1" applyFont="1" applyFill="1" applyBorder="1" applyAlignment="1">
      <alignment horizontal="center" vertical="center"/>
    </xf>
    <xf numFmtId="1" fontId="8" fillId="0" borderId="4" xfId="0" applyNumberFormat="1" applyFont="1" applyFill="1" applyBorder="1" applyAlignment="1">
      <alignment horizontal="center" vertical="center"/>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4" xfId="0" applyFont="1" applyFill="1" applyBorder="1" applyAlignment="1">
      <alignment horizontal="center" vertical="center" wrapText="1"/>
    </xf>
    <xf numFmtId="49" fontId="4" fillId="0" borderId="2" xfId="4" applyNumberFormat="1" applyFont="1" applyFill="1" applyBorder="1" applyAlignment="1">
      <alignment horizontal="center" vertical="center" wrapText="1"/>
    </xf>
    <xf numFmtId="49" fontId="4" fillId="0" borderId="3" xfId="4" applyNumberFormat="1"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2" fontId="3" fillId="0" borderId="5" xfId="0" applyNumberFormat="1" applyFont="1" applyFill="1" applyBorder="1" applyAlignment="1">
      <alignment horizontal="center" vertical="center"/>
    </xf>
    <xf numFmtId="2" fontId="3" fillId="0" borderId="6" xfId="0" applyNumberFormat="1"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1" fontId="3" fillId="0" borderId="5" xfId="0" applyNumberFormat="1" applyFont="1" applyFill="1" applyBorder="1" applyAlignment="1">
      <alignment horizontal="center" vertical="center"/>
    </xf>
    <xf numFmtId="1" fontId="3" fillId="0" borderId="6" xfId="0" applyNumberFormat="1" applyFont="1" applyFill="1" applyBorder="1" applyAlignment="1">
      <alignment horizontal="center" vertical="center"/>
    </xf>
    <xf numFmtId="0" fontId="20" fillId="0" borderId="8" xfId="3" applyFont="1" applyBorder="1" applyAlignment="1">
      <alignment horizontal="center" vertical="center"/>
    </xf>
    <xf numFmtId="0" fontId="22" fillId="0" borderId="8" xfId="3" applyFont="1" applyBorder="1" applyAlignment="1"/>
    <xf numFmtId="0" fontId="16" fillId="5" borderId="2" xfId="3" applyFont="1" applyFill="1" applyBorder="1" applyAlignment="1">
      <alignment horizontal="center" vertical="center"/>
    </xf>
    <xf numFmtId="0" fontId="15" fillId="5" borderId="3" xfId="3" applyFill="1" applyBorder="1" applyAlignment="1">
      <alignment horizontal="center" vertical="center"/>
    </xf>
    <xf numFmtId="0" fontId="15" fillId="5" borderId="4" xfId="3" applyFill="1" applyBorder="1" applyAlignment="1">
      <alignment horizontal="center" vertical="center"/>
    </xf>
    <xf numFmtId="0" fontId="18" fillId="0" borderId="1" xfId="3" applyFont="1" applyBorder="1" applyAlignment="1"/>
    <xf numFmtId="0" fontId="15" fillId="0" borderId="1" xfId="3" applyBorder="1" applyAlignment="1"/>
    <xf numFmtId="0" fontId="16" fillId="5" borderId="2" xfId="3" applyFont="1" applyFill="1" applyBorder="1" applyAlignment="1"/>
    <xf numFmtId="0" fontId="15" fillId="5" borderId="3" xfId="3" applyFill="1" applyBorder="1" applyAlignment="1"/>
    <xf numFmtId="0" fontId="15" fillId="5" borderId="4" xfId="3" applyFill="1" applyBorder="1" applyAlignment="1"/>
    <xf numFmtId="0" fontId="8" fillId="0" borderId="0" xfId="3" applyFont="1" applyAlignment="1">
      <alignment horizontal="center" vertical="center"/>
    </xf>
    <xf numFmtId="0" fontId="16" fillId="0" borderId="0" xfId="3" applyFont="1" applyAlignment="1"/>
    <xf numFmtId="0" fontId="17" fillId="0" borderId="0" xfId="3" applyFont="1" applyAlignment="1"/>
    <xf numFmtId="0" fontId="16" fillId="0" borderId="5" xfId="3" applyFont="1" applyBorder="1" applyAlignment="1">
      <alignment horizontal="center" vertical="center" wrapText="1"/>
    </xf>
    <xf numFmtId="0" fontId="17" fillId="0" borderId="6" xfId="3" applyFont="1" applyBorder="1" applyAlignment="1">
      <alignment horizontal="center" vertical="center"/>
    </xf>
    <xf numFmtId="0" fontId="16" fillId="0" borderId="5" xfId="3" applyFont="1" applyBorder="1" applyAlignment="1">
      <alignment horizontal="center" vertical="center"/>
    </xf>
    <xf numFmtId="0" fontId="15" fillId="0" borderId="6" xfId="3" applyBorder="1" applyAlignment="1">
      <alignment horizontal="center" vertical="center" wrapText="1"/>
    </xf>
    <xf numFmtId="0" fontId="18" fillId="0" borderId="5" xfId="3" applyFont="1" applyBorder="1" applyAlignment="1">
      <alignment horizontal="center" vertical="center" wrapText="1"/>
    </xf>
    <xf numFmtId="0" fontId="19" fillId="0" borderId="6" xfId="3" applyFont="1" applyBorder="1" applyAlignment="1">
      <alignment horizontal="center" vertical="center" wrapText="1"/>
    </xf>
    <xf numFmtId="0" fontId="16" fillId="0" borderId="2" xfId="3" applyFont="1" applyBorder="1" applyAlignment="1">
      <alignment horizontal="center" vertical="center"/>
    </xf>
    <xf numFmtId="0" fontId="17" fillId="0" borderId="3" xfId="3" applyFont="1" applyBorder="1" applyAlignment="1">
      <alignment horizontal="center" vertical="center"/>
    </xf>
    <xf numFmtId="0" fontId="17" fillId="0" borderId="4" xfId="3" applyFont="1" applyBorder="1" applyAlignment="1">
      <alignment horizontal="center" vertical="center"/>
    </xf>
    <xf numFmtId="0" fontId="15" fillId="0" borderId="8" xfId="3" applyBorder="1" applyAlignment="1"/>
    <xf numFmtId="0" fontId="16" fillId="4" borderId="9" xfId="3" applyFont="1" applyFill="1" applyBorder="1" applyAlignment="1">
      <alignment horizontal="center" vertical="center"/>
    </xf>
    <xf numFmtId="0" fontId="16" fillId="4" borderId="11" xfId="3" applyFont="1" applyFill="1" applyBorder="1" applyAlignment="1">
      <alignment horizontal="center" vertical="center"/>
    </xf>
    <xf numFmtId="0" fontId="16" fillId="4" borderId="13" xfId="3" applyFont="1" applyFill="1" applyBorder="1" applyAlignment="1">
      <alignment horizontal="center" vertical="center"/>
    </xf>
    <xf numFmtId="0" fontId="16" fillId="4" borderId="14" xfId="3" applyFont="1" applyFill="1" applyBorder="1" applyAlignment="1">
      <alignment horizontal="center" vertical="center"/>
    </xf>
    <xf numFmtId="0" fontId="16" fillId="0" borderId="11" xfId="3" applyFont="1" applyBorder="1" applyAlignment="1">
      <alignment horizontal="center" vertical="center"/>
    </xf>
    <xf numFmtId="0" fontId="16" fillId="0" borderId="13" xfId="3" applyFont="1" applyBorder="1" applyAlignment="1">
      <alignment horizontal="center" vertical="center"/>
    </xf>
    <xf numFmtId="0" fontId="16" fillId="0" borderId="14" xfId="3" applyFont="1" applyBorder="1" applyAlignment="1">
      <alignment horizontal="center" vertical="center"/>
    </xf>
    <xf numFmtId="0" fontId="16" fillId="4" borderId="5" xfId="3" applyFont="1" applyFill="1" applyBorder="1" applyAlignment="1">
      <alignment horizontal="center" vertical="center"/>
    </xf>
    <xf numFmtId="0" fontId="16" fillId="0" borderId="6" xfId="3" applyFont="1" applyBorder="1" applyAlignment="1">
      <alignment horizontal="center" vertical="center"/>
    </xf>
    <xf numFmtId="0" fontId="16" fillId="0" borderId="8" xfId="3" applyFont="1" applyBorder="1" applyAlignment="1">
      <alignment horizontal="center" vertical="center"/>
    </xf>
    <xf numFmtId="0" fontId="16" fillId="0" borderId="10" xfId="3" applyFont="1" applyBorder="1" applyAlignment="1">
      <alignment horizontal="center" vertical="center"/>
    </xf>
    <xf numFmtId="0" fontId="16" fillId="0" borderId="7" xfId="3" applyFont="1" applyBorder="1" applyAlignment="1">
      <alignment horizontal="center" vertical="center"/>
    </xf>
    <xf numFmtId="0" fontId="16" fillId="0" borderId="0" xfId="3" applyFont="1" applyAlignment="1">
      <alignment horizontal="center" vertical="center"/>
    </xf>
    <xf numFmtId="0" fontId="16" fillId="0" borderId="12" xfId="3" applyFont="1" applyBorder="1" applyAlignment="1">
      <alignment horizontal="center" vertical="center"/>
    </xf>
    <xf numFmtId="0" fontId="30" fillId="0" borderId="0" xfId="0" applyFont="1" applyFill="1" applyAlignment="1">
      <alignment horizontal="right" vertical="center"/>
    </xf>
    <xf numFmtId="0" fontId="30" fillId="0" borderId="0" xfId="0" applyFont="1" applyAlignment="1">
      <alignment horizontal="right"/>
    </xf>
    <xf numFmtId="0" fontId="31" fillId="0" borderId="0" xfId="3" applyFont="1" applyAlignment="1">
      <alignment horizontal="right"/>
    </xf>
  </cellXfs>
  <cellStyles count="6">
    <cellStyle name="Обычный" xfId="0" builtinId="0"/>
    <cellStyle name="Обычный 2" xfId="1" xr:uid="{00000000-0005-0000-0000-000001000000}"/>
    <cellStyle name="Обычный 3" xfId="2" xr:uid="{00000000-0005-0000-0000-000002000000}"/>
    <cellStyle name="Обычный 4" xfId="3" xr:uid="{00000000-0005-0000-0000-000003000000}"/>
    <cellStyle name="Обычный 5" xfId="4" xr:uid="{00000000-0005-0000-0000-000004000000}"/>
    <cellStyle name="Обычный 7"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224118</xdr:colOff>
      <xdr:row>2</xdr:row>
      <xdr:rowOff>0</xdr:rowOff>
    </xdr:from>
    <xdr:to>
      <xdr:col>8</xdr:col>
      <xdr:colOff>466416</xdr:colOff>
      <xdr:row>48</xdr:row>
      <xdr:rowOff>134471</xdr:rowOff>
    </xdr:to>
    <xdr:pic>
      <xdr:nvPicPr>
        <xdr:cNvPr id="2" name="Рисунок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24118" y="313765"/>
          <a:ext cx="5083239" cy="7351059"/>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47"/>
  <sheetViews>
    <sheetView showGridLines="0" tabSelected="1" view="pageBreakPreview" zoomScaleNormal="100" zoomScaleSheetLayoutView="100" workbookViewId="0">
      <selection activeCell="B8" sqref="B8"/>
    </sheetView>
  </sheetViews>
  <sheetFormatPr defaultColWidth="9.15234375" defaultRowHeight="15.45"/>
  <cols>
    <col min="1" max="1" width="6.3828125" style="11" customWidth="1"/>
    <col min="2" max="2" width="63.15234375" style="82" customWidth="1"/>
    <col min="3" max="3" width="15.53515625" style="2" customWidth="1"/>
    <col min="4" max="4" width="19.15234375" style="8" customWidth="1"/>
    <col min="5" max="5" width="25.3046875" style="3" customWidth="1"/>
    <col min="6" max="6" width="27.3046875" style="3" customWidth="1"/>
    <col min="7" max="7" width="48.3828125" style="3" customWidth="1"/>
    <col min="8" max="10" width="9.15234375" style="3"/>
    <col min="11" max="16384" width="9.15234375" style="4"/>
  </cols>
  <sheetData>
    <row r="1" spans="1:4" ht="16.3">
      <c r="A1" s="9"/>
      <c r="B1" s="1"/>
      <c r="C1" s="189" t="s">
        <v>279</v>
      </c>
      <c r="D1" s="189"/>
    </row>
    <row r="2" spans="1:4">
      <c r="A2" s="9"/>
      <c r="B2" s="1"/>
      <c r="C2" s="1"/>
      <c r="D2" s="2"/>
    </row>
    <row r="3" spans="1:4" ht="15">
      <c r="A3" s="105" t="s">
        <v>18</v>
      </c>
      <c r="B3" s="105"/>
      <c r="C3" s="105"/>
      <c r="D3" s="105"/>
    </row>
    <row r="4" spans="1:4" ht="15.75" customHeight="1">
      <c r="A4" s="105" t="s">
        <v>19</v>
      </c>
      <c r="B4" s="105"/>
      <c r="C4" s="105"/>
      <c r="D4" s="105"/>
    </row>
    <row r="5" spans="1:4" ht="15.75" customHeight="1">
      <c r="A5" s="105" t="s">
        <v>20</v>
      </c>
      <c r="B5" s="105"/>
      <c r="C5" s="105"/>
      <c r="D5" s="105"/>
    </row>
    <row r="6" spans="1:4" ht="49.5" customHeight="1">
      <c r="A6" s="106" t="s">
        <v>116</v>
      </c>
      <c r="B6" s="106"/>
      <c r="C6" s="106"/>
      <c r="D6" s="106"/>
    </row>
    <row r="7" spans="1:4">
      <c r="A7" s="107" t="s">
        <v>3</v>
      </c>
      <c r="B7" s="107"/>
      <c r="C7" s="107"/>
      <c r="D7" s="107"/>
    </row>
    <row r="8" spans="1:4" ht="10.5" customHeight="1">
      <c r="A8" s="10"/>
      <c r="B8" s="83"/>
      <c r="C8" s="83"/>
      <c r="D8" s="84"/>
    </row>
    <row r="9" spans="1:4" ht="15">
      <c r="A9" s="105" t="s">
        <v>4</v>
      </c>
      <c r="B9" s="105"/>
      <c r="C9" s="105"/>
      <c r="D9" s="105"/>
    </row>
    <row r="10" spans="1:4">
      <c r="A10" s="10"/>
      <c r="B10" s="83"/>
      <c r="C10" s="83"/>
      <c r="D10" s="84"/>
    </row>
    <row r="11" spans="1:4" ht="15.75" customHeight="1">
      <c r="A11" s="112" t="s">
        <v>103</v>
      </c>
      <c r="B11" s="112"/>
      <c r="C11" s="112"/>
      <c r="D11" s="112"/>
    </row>
    <row r="12" spans="1:4">
      <c r="A12" s="10"/>
      <c r="B12" s="83"/>
      <c r="C12" s="83"/>
      <c r="D12" s="84"/>
    </row>
    <row r="13" spans="1:4" ht="15" customHeight="1">
      <c r="A13" s="112" t="s">
        <v>104</v>
      </c>
      <c r="B13" s="112"/>
      <c r="C13" s="112"/>
      <c r="D13" s="112"/>
    </row>
    <row r="14" spans="1:4" ht="4.5" customHeight="1">
      <c r="A14" s="10"/>
      <c r="B14" s="83"/>
      <c r="C14" s="83"/>
      <c r="D14" s="84"/>
    </row>
    <row r="15" spans="1:4" ht="57.75" customHeight="1">
      <c r="A15" s="113" t="s">
        <v>25</v>
      </c>
      <c r="B15" s="113"/>
      <c r="C15" s="113"/>
      <c r="D15" s="113"/>
    </row>
    <row r="16" spans="1:4" ht="4.5" customHeight="1">
      <c r="A16" s="10"/>
      <c r="B16" s="83"/>
      <c r="C16" s="83"/>
      <c r="D16" s="84"/>
    </row>
    <row r="17" spans="1:8" ht="80.25" customHeight="1">
      <c r="A17" s="114" t="s">
        <v>24</v>
      </c>
      <c r="B17" s="114"/>
      <c r="C17" s="114"/>
      <c r="D17" s="114"/>
      <c r="E17" s="12"/>
      <c r="F17" s="12"/>
      <c r="G17" s="12"/>
      <c r="H17" s="12"/>
    </row>
    <row r="18" spans="1:8" ht="73.5" customHeight="1">
      <c r="A18" s="115" t="s">
        <v>117</v>
      </c>
      <c r="B18" s="115"/>
      <c r="C18" s="115"/>
      <c r="D18" s="115"/>
      <c r="E18" s="12"/>
      <c r="F18" s="12"/>
      <c r="G18" s="12"/>
      <c r="H18" s="12"/>
    </row>
    <row r="19" spans="1:8" ht="24.75" customHeight="1">
      <c r="A19" s="13" t="s">
        <v>0</v>
      </c>
      <c r="B19" s="14" t="s">
        <v>12</v>
      </c>
      <c r="C19" s="14" t="s">
        <v>1</v>
      </c>
      <c r="D19" s="15" t="s">
        <v>2</v>
      </c>
      <c r="E19" s="12"/>
      <c r="F19" s="12"/>
      <c r="G19" s="12"/>
      <c r="H19" s="12"/>
    </row>
    <row r="20" spans="1:8">
      <c r="A20" s="16">
        <v>1</v>
      </c>
      <c r="B20" s="17">
        <v>2</v>
      </c>
      <c r="C20" s="17">
        <v>3</v>
      </c>
      <c r="D20" s="17">
        <v>4</v>
      </c>
      <c r="E20" s="12"/>
      <c r="F20" s="12"/>
      <c r="G20" s="12"/>
      <c r="H20" s="12"/>
    </row>
    <row r="21" spans="1:8" ht="39.75" customHeight="1">
      <c r="A21" s="116" t="s">
        <v>212</v>
      </c>
      <c r="B21" s="117"/>
      <c r="C21" s="117"/>
      <c r="D21" s="118"/>
      <c r="E21" s="12"/>
      <c r="F21" s="12"/>
      <c r="G21" s="12"/>
      <c r="H21" s="12"/>
    </row>
    <row r="22" spans="1:8" ht="39.75" customHeight="1">
      <c r="A22" s="108" t="s">
        <v>276</v>
      </c>
      <c r="B22" s="109"/>
      <c r="C22" s="109"/>
      <c r="D22" s="110"/>
      <c r="E22" s="12"/>
      <c r="F22" s="12"/>
      <c r="G22" s="12"/>
      <c r="H22" s="12"/>
    </row>
    <row r="23" spans="1:8" ht="46.3">
      <c r="A23" s="64">
        <v>1</v>
      </c>
      <c r="B23" s="81" t="s">
        <v>255</v>
      </c>
      <c r="C23" s="52" t="s">
        <v>32</v>
      </c>
      <c r="D23" s="59" t="s">
        <v>256</v>
      </c>
      <c r="E23" s="12"/>
      <c r="F23" s="12"/>
      <c r="G23" s="12"/>
      <c r="H23" s="12"/>
    </row>
    <row r="24" spans="1:8" ht="39.75" customHeight="1">
      <c r="A24" s="64">
        <f>A23+1</f>
        <v>2</v>
      </c>
      <c r="B24" s="81" t="s">
        <v>257</v>
      </c>
      <c r="C24" s="52" t="s">
        <v>32</v>
      </c>
      <c r="D24" s="59" t="s">
        <v>258</v>
      </c>
      <c r="E24" s="12"/>
      <c r="F24" s="12"/>
      <c r="G24" s="12"/>
      <c r="H24" s="12"/>
    </row>
    <row r="25" spans="1:8" ht="39.75" customHeight="1">
      <c r="A25" s="64">
        <f t="shared" ref="A25:A33" si="0">A24+1</f>
        <v>3</v>
      </c>
      <c r="B25" s="81" t="s">
        <v>259</v>
      </c>
      <c r="C25" s="52" t="s">
        <v>260</v>
      </c>
      <c r="D25" s="59" t="s">
        <v>261</v>
      </c>
      <c r="E25" s="12"/>
      <c r="F25" s="12"/>
      <c r="G25" s="12"/>
      <c r="H25" s="12"/>
    </row>
    <row r="26" spans="1:8" ht="30.9">
      <c r="A26" s="64">
        <f t="shared" si="0"/>
        <v>4</v>
      </c>
      <c r="B26" s="49" t="s">
        <v>262</v>
      </c>
      <c r="C26" s="52" t="s">
        <v>263</v>
      </c>
      <c r="D26" s="50" t="s">
        <v>265</v>
      </c>
      <c r="E26" s="12"/>
      <c r="F26" s="12"/>
      <c r="G26" s="12"/>
      <c r="H26" s="12"/>
    </row>
    <row r="27" spans="1:8" ht="30.9">
      <c r="A27" s="64">
        <f t="shared" si="0"/>
        <v>5</v>
      </c>
      <c r="B27" s="49" t="s">
        <v>264</v>
      </c>
      <c r="C27" s="52" t="s">
        <v>263</v>
      </c>
      <c r="D27" s="50" t="str">
        <f>D26</f>
        <v>119,9 / 694,58</v>
      </c>
      <c r="E27" s="12"/>
      <c r="F27" s="12"/>
      <c r="G27" s="12"/>
      <c r="H27" s="12"/>
    </row>
    <row r="28" spans="1:8" ht="46.3">
      <c r="A28" s="64">
        <f t="shared" si="0"/>
        <v>6</v>
      </c>
      <c r="B28" s="49" t="s">
        <v>266</v>
      </c>
      <c r="C28" s="52" t="s">
        <v>260</v>
      </c>
      <c r="D28" s="50">
        <v>1.8</v>
      </c>
      <c r="E28" s="12"/>
      <c r="F28" s="12"/>
      <c r="G28" s="12"/>
      <c r="H28" s="12"/>
    </row>
    <row r="29" spans="1:8" ht="77.150000000000006">
      <c r="A29" s="64">
        <f t="shared" si="0"/>
        <v>7</v>
      </c>
      <c r="B29" s="49" t="s">
        <v>271</v>
      </c>
      <c r="C29" s="52" t="s">
        <v>270</v>
      </c>
      <c r="D29" s="87">
        <v>2470</v>
      </c>
      <c r="E29" s="12"/>
      <c r="F29" s="12"/>
      <c r="G29" s="12"/>
      <c r="H29" s="12"/>
    </row>
    <row r="30" spans="1:8" ht="138.9">
      <c r="A30" s="64">
        <f t="shared" si="0"/>
        <v>8</v>
      </c>
      <c r="B30" s="49" t="s">
        <v>268</v>
      </c>
      <c r="C30" s="52" t="s">
        <v>267</v>
      </c>
      <c r="D30" s="88" t="s">
        <v>269</v>
      </c>
      <c r="E30" s="12">
        <f>((25+120)*69+2325*22)/1000</f>
        <v>61.155000000000001</v>
      </c>
      <c r="F30" s="12">
        <f>E30/0.8</f>
        <v>76.443749999999994</v>
      </c>
      <c r="G30" s="12"/>
      <c r="H30" s="12"/>
    </row>
    <row r="31" spans="1:8" ht="15">
      <c r="A31" s="122" t="s">
        <v>272</v>
      </c>
      <c r="B31" s="123"/>
      <c r="C31" s="123"/>
      <c r="D31" s="124"/>
      <c r="E31" s="12"/>
      <c r="F31" s="12"/>
      <c r="G31" s="12"/>
      <c r="H31" s="12"/>
    </row>
    <row r="32" spans="1:8" ht="30.9">
      <c r="A32" s="64">
        <f>A30+1</f>
        <v>9</v>
      </c>
      <c r="B32" s="49" t="s">
        <v>274</v>
      </c>
      <c r="C32" s="52" t="s">
        <v>105</v>
      </c>
      <c r="D32" s="50" t="s">
        <v>273</v>
      </c>
      <c r="E32" s="12"/>
      <c r="F32" s="12"/>
      <c r="G32" s="12"/>
      <c r="H32" s="12"/>
    </row>
    <row r="33" spans="1:8" ht="30.9">
      <c r="A33" s="64">
        <f t="shared" si="0"/>
        <v>10</v>
      </c>
      <c r="B33" s="49" t="s">
        <v>275</v>
      </c>
      <c r="C33" s="52" t="s">
        <v>105</v>
      </c>
      <c r="D33" s="50" t="str">
        <f>D32</f>
        <v>24,0 / 1,86</v>
      </c>
      <c r="E33" s="12"/>
      <c r="F33" s="12"/>
      <c r="G33" s="12"/>
      <c r="H33" s="12"/>
    </row>
    <row r="34" spans="1:8" ht="31.5" customHeight="1">
      <c r="A34" s="108" t="s">
        <v>118</v>
      </c>
      <c r="B34" s="109"/>
      <c r="C34" s="109"/>
      <c r="D34" s="110"/>
      <c r="E34" s="12" t="s">
        <v>210</v>
      </c>
      <c r="F34" s="12" t="s">
        <v>211</v>
      </c>
      <c r="G34" s="12"/>
      <c r="H34" s="12"/>
    </row>
    <row r="35" spans="1:8" ht="27.75" customHeight="1">
      <c r="A35" s="119" t="s">
        <v>17</v>
      </c>
      <c r="B35" s="120"/>
      <c r="C35" s="120"/>
      <c r="D35" s="121"/>
      <c r="E35" s="12"/>
      <c r="F35" s="12"/>
      <c r="G35" s="12"/>
      <c r="H35" s="12"/>
    </row>
    <row r="36" spans="1:8" ht="61.75">
      <c r="A36" s="64">
        <f>A33+1</f>
        <v>11</v>
      </c>
      <c r="B36" s="49" t="s">
        <v>166</v>
      </c>
      <c r="C36" s="14" t="s">
        <v>32</v>
      </c>
      <c r="D36" s="14" t="s">
        <v>167</v>
      </c>
      <c r="E36" s="12"/>
      <c r="F36" s="12"/>
      <c r="G36" s="12"/>
      <c r="H36" s="12"/>
    </row>
    <row r="37" spans="1:8" ht="30.9">
      <c r="A37" s="64">
        <f>A36+1</f>
        <v>12</v>
      </c>
      <c r="B37" s="81" t="s">
        <v>277</v>
      </c>
      <c r="C37" s="86" t="s">
        <v>278</v>
      </c>
      <c r="D37" s="86" t="str">
        <f>D36</f>
        <v>29200,0 / 5840,0</v>
      </c>
      <c r="E37" s="12"/>
      <c r="F37" s="12"/>
      <c r="G37" s="12"/>
      <c r="H37" s="12"/>
    </row>
    <row r="38" spans="1:8" ht="61.75">
      <c r="A38" s="64">
        <f>A37+1</f>
        <v>13</v>
      </c>
      <c r="B38" s="62" t="s">
        <v>170</v>
      </c>
      <c r="C38" s="14" t="s">
        <v>168</v>
      </c>
      <c r="D38" s="14" t="s">
        <v>171</v>
      </c>
      <c r="E38" s="12"/>
      <c r="F38" s="12"/>
      <c r="G38" s="12"/>
      <c r="H38" s="12"/>
    </row>
    <row r="39" spans="1:8" ht="61.75">
      <c r="A39" s="64">
        <f t="shared" ref="A39" si="1">A38+1</f>
        <v>14</v>
      </c>
      <c r="B39" s="62" t="s">
        <v>172</v>
      </c>
      <c r="C39" s="14" t="s">
        <v>168</v>
      </c>
      <c r="D39" s="14" t="s">
        <v>169</v>
      </c>
      <c r="E39" s="12"/>
      <c r="F39" s="12"/>
      <c r="G39" s="12"/>
      <c r="H39" s="12"/>
    </row>
    <row r="40" spans="1:8" ht="30.9">
      <c r="A40" s="14">
        <f t="shared" ref="A40:A46" si="2">A39+1</f>
        <v>15</v>
      </c>
      <c r="B40" s="62" t="s">
        <v>178</v>
      </c>
      <c r="C40" s="14" t="s">
        <v>107</v>
      </c>
      <c r="D40" s="14">
        <v>13.1</v>
      </c>
      <c r="E40" s="12"/>
      <c r="F40" s="12"/>
      <c r="G40" s="12"/>
      <c r="H40" s="12"/>
    </row>
    <row r="41" spans="1:8">
      <c r="A41" s="14">
        <f t="shared" si="2"/>
        <v>16</v>
      </c>
      <c r="B41" s="62" t="s">
        <v>179</v>
      </c>
      <c r="C41" s="14" t="s">
        <v>107</v>
      </c>
      <c r="D41" s="14">
        <v>19.8</v>
      </c>
      <c r="E41" s="12"/>
      <c r="F41" s="12"/>
      <c r="G41" s="12"/>
      <c r="H41" s="12"/>
    </row>
    <row r="42" spans="1:8" ht="77.150000000000006">
      <c r="A42" s="14">
        <f t="shared" si="2"/>
        <v>17</v>
      </c>
      <c r="B42" s="62" t="s">
        <v>174</v>
      </c>
      <c r="C42" s="14" t="s">
        <v>168</v>
      </c>
      <c r="D42" s="14" t="s">
        <v>175</v>
      </c>
      <c r="E42" s="12"/>
      <c r="F42" s="12"/>
      <c r="G42" s="12"/>
      <c r="H42" s="12"/>
    </row>
    <row r="43" spans="1:8" ht="46.3">
      <c r="A43" s="14">
        <f t="shared" si="2"/>
        <v>18</v>
      </c>
      <c r="B43" s="62" t="s">
        <v>177</v>
      </c>
      <c r="C43" s="17" t="s">
        <v>13</v>
      </c>
      <c r="D43" s="63">
        <v>44</v>
      </c>
      <c r="E43" s="12"/>
      <c r="F43" s="12"/>
      <c r="G43" s="12"/>
      <c r="H43" s="12"/>
    </row>
    <row r="44" spans="1:8" ht="77.150000000000006">
      <c r="A44" s="14">
        <f t="shared" si="2"/>
        <v>19</v>
      </c>
      <c r="B44" s="62" t="s">
        <v>176</v>
      </c>
      <c r="C44" s="14" t="s">
        <v>168</v>
      </c>
      <c r="D44" s="14" t="s">
        <v>173</v>
      </c>
      <c r="E44" s="12"/>
      <c r="F44" s="12"/>
      <c r="G44" s="12"/>
      <c r="H44" s="12"/>
    </row>
    <row r="45" spans="1:8" ht="30.9">
      <c r="A45" s="14">
        <f t="shared" si="2"/>
        <v>20</v>
      </c>
      <c r="B45" s="62" t="s">
        <v>178</v>
      </c>
      <c r="C45" s="14" t="s">
        <v>107</v>
      </c>
      <c r="D45" s="14">
        <v>6404.4</v>
      </c>
      <c r="E45" s="12"/>
      <c r="F45" s="12"/>
      <c r="G45" s="12"/>
      <c r="H45" s="12"/>
    </row>
    <row r="46" spans="1:8">
      <c r="A46" s="14">
        <f t="shared" si="2"/>
        <v>21</v>
      </c>
      <c r="B46" s="62" t="s">
        <v>179</v>
      </c>
      <c r="C46" s="14" t="s">
        <v>107</v>
      </c>
      <c r="D46" s="14">
        <v>165.6</v>
      </c>
      <c r="E46" s="12"/>
      <c r="F46" s="12"/>
      <c r="G46" s="12"/>
      <c r="H46" s="12"/>
    </row>
    <row r="47" spans="1:8" ht="15">
      <c r="A47" s="139" t="s">
        <v>180</v>
      </c>
      <c r="B47" s="140"/>
      <c r="C47" s="140"/>
      <c r="D47" s="141"/>
      <c r="E47" s="12"/>
      <c r="F47" s="12"/>
      <c r="G47" s="12"/>
      <c r="H47" s="12"/>
    </row>
    <row r="48" spans="1:8">
      <c r="A48" s="125" t="s">
        <v>181</v>
      </c>
      <c r="B48" s="126"/>
      <c r="C48" s="126"/>
      <c r="D48" s="127"/>
      <c r="E48" s="12"/>
      <c r="F48" s="12"/>
      <c r="G48" s="12"/>
      <c r="H48" s="12"/>
    </row>
    <row r="49" spans="1:10" ht="46.3">
      <c r="A49" s="16">
        <f>A46+1</f>
        <v>22</v>
      </c>
      <c r="B49" s="49" t="s">
        <v>187</v>
      </c>
      <c r="C49" s="14" t="s">
        <v>182</v>
      </c>
      <c r="D49" s="14" t="s">
        <v>183</v>
      </c>
      <c r="E49" s="22"/>
      <c r="F49" s="12"/>
      <c r="G49" s="12"/>
      <c r="H49" s="12"/>
    </row>
    <row r="50" spans="1:10" ht="46.3">
      <c r="A50" s="16">
        <f>A49+1</f>
        <v>23</v>
      </c>
      <c r="B50" s="49" t="s">
        <v>185</v>
      </c>
      <c r="C50" s="14" t="s">
        <v>182</v>
      </c>
      <c r="D50" s="63" t="s">
        <v>184</v>
      </c>
      <c r="E50" s="12"/>
      <c r="F50" s="12"/>
      <c r="G50" s="12" t="s">
        <v>102</v>
      </c>
      <c r="H50" s="12"/>
    </row>
    <row r="51" spans="1:10" ht="46.3">
      <c r="A51" s="16">
        <f t="shared" ref="A51:A52" si="3">A50+1</f>
        <v>24</v>
      </c>
      <c r="B51" s="62" t="s">
        <v>186</v>
      </c>
      <c r="C51" s="14" t="s">
        <v>182</v>
      </c>
      <c r="D51" s="63" t="str">
        <f>D50</f>
        <v>13,0 / 2,08</v>
      </c>
      <c r="E51" s="12"/>
      <c r="F51" s="12"/>
      <c r="G51" s="12"/>
      <c r="H51" s="12"/>
    </row>
    <row r="52" spans="1:10" ht="30.9">
      <c r="A52" s="16">
        <f t="shared" si="3"/>
        <v>25</v>
      </c>
      <c r="B52" s="62" t="s">
        <v>188</v>
      </c>
      <c r="C52" s="14" t="s">
        <v>182</v>
      </c>
      <c r="D52" s="63" t="str">
        <f>D49</f>
        <v>13,0 / 2,34</v>
      </c>
      <c r="E52" s="12">
        <f>3.14*0.265^2*(1.5+16)</f>
        <v>3.8588637500000007</v>
      </c>
      <c r="F52" s="12">
        <f>19.4*0.83-1.94-E52-G52</f>
        <v>10.145596562499996</v>
      </c>
      <c r="G52" s="12">
        <f>3.14*0.1625^2*(19.4-1.5-16)</f>
        <v>0.15753968749999989</v>
      </c>
      <c r="H52" s="12"/>
    </row>
    <row r="53" spans="1:10">
      <c r="A53" s="125" t="s">
        <v>189</v>
      </c>
      <c r="B53" s="126"/>
      <c r="C53" s="126"/>
      <c r="D53" s="127"/>
      <c r="E53" s="12"/>
      <c r="F53" s="12"/>
      <c r="G53" s="12"/>
      <c r="H53" s="12"/>
      <c r="I53" s="4"/>
      <c r="J53" s="4"/>
    </row>
    <row r="54" spans="1:10" ht="46.3">
      <c r="A54" s="16">
        <f>A52+1</f>
        <v>26</v>
      </c>
      <c r="B54" s="49" t="s">
        <v>187</v>
      </c>
      <c r="C54" s="14" t="s">
        <v>182</v>
      </c>
      <c r="D54" s="14" t="s">
        <v>191</v>
      </c>
      <c r="E54" s="12"/>
      <c r="F54" s="12"/>
      <c r="G54" s="12"/>
      <c r="H54" s="12"/>
      <c r="I54" s="4"/>
      <c r="J54" s="4"/>
    </row>
    <row r="55" spans="1:10" ht="46.3">
      <c r="A55" s="16">
        <f>A54+1</f>
        <v>27</v>
      </c>
      <c r="B55" s="49" t="s">
        <v>185</v>
      </c>
      <c r="C55" s="14" t="s">
        <v>182</v>
      </c>
      <c r="D55" s="63" t="s">
        <v>192</v>
      </c>
      <c r="E55" s="12"/>
      <c r="F55" s="12"/>
      <c r="G55" s="12"/>
      <c r="H55" s="12"/>
      <c r="I55" s="4"/>
      <c r="J55" s="4"/>
    </row>
    <row r="56" spans="1:10" ht="46.3">
      <c r="A56" s="16">
        <f>A55+1</f>
        <v>28</v>
      </c>
      <c r="B56" s="62" t="s">
        <v>251</v>
      </c>
      <c r="C56" s="14" t="s">
        <v>182</v>
      </c>
      <c r="D56" s="63" t="str">
        <f>D55</f>
        <v>44,0 / 14,96</v>
      </c>
      <c r="E56" s="12"/>
      <c r="F56" s="12"/>
      <c r="G56" s="12"/>
      <c r="H56" s="12"/>
      <c r="I56" s="4"/>
      <c r="J56" s="4"/>
    </row>
    <row r="57" spans="1:10" ht="30.9">
      <c r="A57" s="16">
        <f>A56+1</f>
        <v>29</v>
      </c>
      <c r="B57" s="62" t="s">
        <v>188</v>
      </c>
      <c r="C57" s="14" t="s">
        <v>182</v>
      </c>
      <c r="D57" s="63" t="str">
        <f>D54</f>
        <v>44,0 / 7,92</v>
      </c>
      <c r="E57" s="12">
        <f>3.14*0.265^2*(14)</f>
        <v>3.0870910000000009</v>
      </c>
      <c r="F57" s="12">
        <f>3.14*0.1625^2*(27-14)</f>
        <v>1.0779031250000002</v>
      </c>
      <c r="G57" s="12"/>
      <c r="H57" s="12"/>
      <c r="I57" s="4"/>
      <c r="J57" s="4"/>
    </row>
    <row r="58" spans="1:10">
      <c r="A58" s="125" t="s">
        <v>190</v>
      </c>
      <c r="B58" s="126"/>
      <c r="C58" s="126"/>
      <c r="D58" s="127"/>
      <c r="E58" s="12"/>
      <c r="F58" s="12"/>
      <c r="G58" s="12"/>
      <c r="H58" s="12"/>
      <c r="I58" s="4"/>
      <c r="J58" s="4"/>
    </row>
    <row r="59" spans="1:10" ht="46.3">
      <c r="A59" s="16">
        <f>A57+1</f>
        <v>30</v>
      </c>
      <c r="B59" s="49" t="s">
        <v>187</v>
      </c>
      <c r="C59" s="14" t="s">
        <v>182</v>
      </c>
      <c r="D59" s="14" t="s">
        <v>193</v>
      </c>
      <c r="E59" s="12">
        <f>56.5-3.09-1.08-15.54</f>
        <v>36.79</v>
      </c>
      <c r="F59" s="12"/>
      <c r="G59" s="12"/>
      <c r="H59" s="12"/>
      <c r="I59" s="4"/>
      <c r="J59" s="4"/>
    </row>
    <row r="60" spans="1:10" ht="46.3">
      <c r="A60" s="16">
        <f t="shared" ref="A60:A62" si="4">A59+1</f>
        <v>31</v>
      </c>
      <c r="B60" s="49" t="s">
        <v>185</v>
      </c>
      <c r="C60" s="14" t="s">
        <v>182</v>
      </c>
      <c r="D60" s="63" t="s">
        <v>194</v>
      </c>
      <c r="E60" s="12">
        <f>56.5-1.08-3.09-15.5-2.7+1.35+0.45</f>
        <v>35.93</v>
      </c>
      <c r="F60" s="12"/>
      <c r="G60" s="12"/>
      <c r="H60" s="12"/>
      <c r="I60" s="4"/>
      <c r="J60" s="4"/>
    </row>
    <row r="61" spans="1:10" ht="46.3">
      <c r="A61" s="16">
        <f t="shared" si="4"/>
        <v>32</v>
      </c>
      <c r="B61" s="62" t="s">
        <v>252</v>
      </c>
      <c r="C61" s="14" t="s">
        <v>182</v>
      </c>
      <c r="D61" s="63" t="str">
        <f>D60</f>
        <v>19,0 / 3,04</v>
      </c>
      <c r="E61" s="12"/>
      <c r="F61" s="12"/>
      <c r="G61" s="12"/>
      <c r="H61" s="12"/>
      <c r="I61" s="4"/>
      <c r="J61" s="4"/>
    </row>
    <row r="62" spans="1:10" ht="30.9">
      <c r="A62" s="16">
        <f t="shared" si="4"/>
        <v>33</v>
      </c>
      <c r="B62" s="62" t="s">
        <v>188</v>
      </c>
      <c r="C62" s="14" t="s">
        <v>182</v>
      </c>
      <c r="D62" s="63" t="str">
        <f>D59</f>
        <v>19,0 / 3,42</v>
      </c>
      <c r="E62" s="12"/>
      <c r="F62" s="12"/>
      <c r="G62" s="12"/>
      <c r="H62" s="12"/>
      <c r="I62" s="4"/>
      <c r="J62" s="4"/>
    </row>
    <row r="63" spans="1:10" ht="90.75" customHeight="1">
      <c r="A63" s="119" t="s">
        <v>196</v>
      </c>
      <c r="B63" s="120"/>
      <c r="C63" s="120"/>
      <c r="D63" s="121"/>
      <c r="E63" s="12"/>
      <c r="F63" s="12"/>
      <c r="G63" s="12"/>
      <c r="H63" s="12"/>
      <c r="I63" s="4"/>
      <c r="J63" s="4"/>
    </row>
    <row r="64" spans="1:10" ht="43.5" customHeight="1">
      <c r="A64" s="135" t="s">
        <v>106</v>
      </c>
      <c r="B64" s="135"/>
      <c r="C64" s="135"/>
      <c r="D64" s="135"/>
      <c r="E64" s="12"/>
      <c r="F64" s="12"/>
      <c r="G64" s="12"/>
      <c r="H64" s="12"/>
      <c r="I64" s="4"/>
      <c r="J64" s="4"/>
    </row>
    <row r="65" spans="1:10" ht="77.150000000000006">
      <c r="A65" s="16">
        <f>A62+1</f>
        <v>34</v>
      </c>
      <c r="B65" s="49" t="s">
        <v>198</v>
      </c>
      <c r="C65" s="50" t="s">
        <v>105</v>
      </c>
      <c r="D65" s="20" t="s">
        <v>119</v>
      </c>
      <c r="E65" s="12">
        <f>13*102.59</f>
        <v>1333.67</v>
      </c>
      <c r="F65" s="12"/>
      <c r="G65" s="12"/>
      <c r="H65" s="12"/>
      <c r="I65" s="4"/>
      <c r="J65" s="4"/>
    </row>
    <row r="66" spans="1:10" ht="77.150000000000006">
      <c r="A66" s="16">
        <f>A65+1</f>
        <v>35</v>
      </c>
      <c r="B66" s="49" t="s">
        <v>195</v>
      </c>
      <c r="C66" s="50" t="s">
        <v>13</v>
      </c>
      <c r="D66" s="50">
        <f>4+12</f>
        <v>16</v>
      </c>
      <c r="E66" s="12"/>
      <c r="F66" s="12"/>
      <c r="G66" s="12"/>
      <c r="H66" s="12"/>
      <c r="I66" s="4"/>
      <c r="J66" s="4"/>
    </row>
    <row r="67" spans="1:10" ht="30.9">
      <c r="A67" s="16">
        <f t="shared" ref="A67:A70" si="5">A66+1</f>
        <v>36</v>
      </c>
      <c r="B67" s="49" t="s">
        <v>122</v>
      </c>
      <c r="C67" s="50" t="s">
        <v>31</v>
      </c>
      <c r="D67" s="50">
        <f>7+2</f>
        <v>9</v>
      </c>
      <c r="E67" s="12"/>
      <c r="F67" s="12"/>
      <c r="G67" s="12"/>
      <c r="H67" s="12"/>
      <c r="I67" s="4"/>
      <c r="J67" s="4"/>
    </row>
    <row r="68" spans="1:10" ht="30.9">
      <c r="A68" s="16">
        <f t="shared" si="5"/>
        <v>37</v>
      </c>
      <c r="B68" s="19" t="s">
        <v>120</v>
      </c>
      <c r="C68" s="50" t="s">
        <v>31</v>
      </c>
      <c r="D68" s="50">
        <v>4</v>
      </c>
      <c r="E68" s="12"/>
      <c r="F68" s="12"/>
      <c r="G68" s="12"/>
      <c r="H68" s="12"/>
      <c r="I68" s="4"/>
      <c r="J68" s="4"/>
    </row>
    <row r="69" spans="1:10" ht="30.9">
      <c r="A69" s="16">
        <f t="shared" si="5"/>
        <v>38</v>
      </c>
      <c r="B69" s="19" t="s">
        <v>121</v>
      </c>
      <c r="C69" s="50" t="s">
        <v>31</v>
      </c>
      <c r="D69" s="50">
        <v>4</v>
      </c>
      <c r="E69" s="12"/>
      <c r="F69" s="12"/>
      <c r="G69" s="12"/>
      <c r="H69" s="12"/>
      <c r="I69" s="4"/>
      <c r="J69" s="4"/>
    </row>
    <row r="70" spans="1:10" ht="61.75">
      <c r="A70" s="16">
        <f t="shared" si="5"/>
        <v>39</v>
      </c>
      <c r="B70" s="49" t="s">
        <v>209</v>
      </c>
      <c r="C70" s="50" t="s">
        <v>31</v>
      </c>
      <c r="D70" s="14">
        <v>1</v>
      </c>
      <c r="E70" s="12"/>
      <c r="F70" s="12"/>
      <c r="G70" s="12"/>
      <c r="H70" s="12"/>
      <c r="I70" s="4"/>
      <c r="J70" s="4"/>
    </row>
    <row r="71" spans="1:10" ht="72.75" customHeight="1">
      <c r="A71" s="119" t="s">
        <v>197</v>
      </c>
      <c r="B71" s="120"/>
      <c r="C71" s="120"/>
      <c r="D71" s="121"/>
      <c r="E71" s="46"/>
      <c r="F71" s="12"/>
      <c r="G71" s="12"/>
      <c r="H71" s="12"/>
      <c r="I71" s="4"/>
      <c r="J71" s="4"/>
    </row>
    <row r="72" spans="1:10" ht="54.75" customHeight="1">
      <c r="A72" s="135" t="s">
        <v>106</v>
      </c>
      <c r="B72" s="135"/>
      <c r="C72" s="135"/>
      <c r="D72" s="135"/>
      <c r="E72" s="12"/>
      <c r="F72" s="12"/>
      <c r="G72" s="12"/>
      <c r="H72" s="12"/>
      <c r="I72" s="4"/>
      <c r="J72" s="4"/>
    </row>
    <row r="73" spans="1:10" ht="39.75" customHeight="1">
      <c r="A73" s="111" t="s">
        <v>200</v>
      </c>
      <c r="B73" s="111"/>
      <c r="C73" s="111"/>
      <c r="D73" s="111"/>
      <c r="E73" s="89"/>
      <c r="F73" s="89"/>
      <c r="G73" s="89"/>
      <c r="H73" s="89"/>
      <c r="I73" s="4"/>
      <c r="J73" s="4"/>
    </row>
    <row r="74" spans="1:10" ht="46.3">
      <c r="A74" s="16">
        <f>A70+1</f>
        <v>40</v>
      </c>
      <c r="B74" s="49" t="s">
        <v>199</v>
      </c>
      <c r="C74" s="50" t="s">
        <v>105</v>
      </c>
      <c r="D74" s="20" t="s">
        <v>201</v>
      </c>
      <c r="E74" s="12">
        <f>16.5*102.59</f>
        <v>1692.7350000000001</v>
      </c>
      <c r="F74" s="89"/>
      <c r="G74" s="89"/>
      <c r="H74" s="89"/>
      <c r="I74" s="4"/>
      <c r="J74" s="4"/>
    </row>
    <row r="75" spans="1:10" ht="77.150000000000006">
      <c r="A75" s="16">
        <f>A74+1</f>
        <v>41</v>
      </c>
      <c r="B75" s="49" t="s">
        <v>195</v>
      </c>
      <c r="C75" s="50" t="s">
        <v>13</v>
      </c>
      <c r="D75" s="50">
        <v>17.5</v>
      </c>
      <c r="E75" s="89"/>
      <c r="F75" s="89"/>
      <c r="G75" s="89"/>
      <c r="H75" s="89"/>
      <c r="I75" s="4"/>
      <c r="J75" s="4"/>
    </row>
    <row r="76" spans="1:10" ht="30.9">
      <c r="A76" s="16">
        <f t="shared" ref="A76:A79" si="6">A75+1</f>
        <v>42</v>
      </c>
      <c r="B76" s="49" t="s">
        <v>122</v>
      </c>
      <c r="C76" s="50" t="s">
        <v>31</v>
      </c>
      <c r="D76" s="50">
        <v>10</v>
      </c>
      <c r="E76" s="89"/>
      <c r="F76" s="89"/>
      <c r="G76" s="89"/>
      <c r="H76" s="89"/>
      <c r="I76" s="4"/>
      <c r="J76" s="4"/>
    </row>
    <row r="77" spans="1:10" ht="30.9">
      <c r="A77" s="16">
        <f t="shared" si="6"/>
        <v>43</v>
      </c>
      <c r="B77" s="19" t="s">
        <v>120</v>
      </c>
      <c r="C77" s="50" t="s">
        <v>31</v>
      </c>
      <c r="D77" s="50">
        <v>2</v>
      </c>
      <c r="E77" s="89"/>
      <c r="F77" s="89"/>
      <c r="G77" s="89"/>
      <c r="H77" s="89"/>
      <c r="I77" s="4"/>
      <c r="J77" s="4"/>
    </row>
    <row r="78" spans="1:10" ht="30.9">
      <c r="A78" s="16">
        <f t="shared" si="6"/>
        <v>44</v>
      </c>
      <c r="B78" s="19" t="s">
        <v>121</v>
      </c>
      <c r="C78" s="50" t="s">
        <v>31</v>
      </c>
      <c r="D78" s="50">
        <v>2</v>
      </c>
      <c r="E78" s="89"/>
      <c r="F78" s="89"/>
      <c r="G78" s="89"/>
      <c r="H78" s="89"/>
      <c r="I78" s="4"/>
      <c r="J78" s="4"/>
    </row>
    <row r="79" spans="1:10" ht="61.75">
      <c r="A79" s="16">
        <f t="shared" si="6"/>
        <v>45</v>
      </c>
      <c r="B79" s="49" t="s">
        <v>209</v>
      </c>
      <c r="C79" s="50" t="s">
        <v>31</v>
      </c>
      <c r="D79" s="14">
        <v>1</v>
      </c>
      <c r="E79" s="89"/>
      <c r="F79" s="89"/>
      <c r="G79" s="89"/>
      <c r="H79" s="89"/>
      <c r="I79" s="4"/>
      <c r="J79" s="4"/>
    </row>
    <row r="80" spans="1:10" ht="48.75" customHeight="1">
      <c r="A80" s="111" t="s">
        <v>202</v>
      </c>
      <c r="B80" s="111"/>
      <c r="C80" s="111"/>
      <c r="D80" s="111"/>
      <c r="E80" s="89"/>
      <c r="F80" s="89"/>
      <c r="G80" s="89"/>
      <c r="H80" s="89"/>
      <c r="I80" s="4"/>
      <c r="J80" s="4"/>
    </row>
    <row r="81" spans="1:10" ht="46.3">
      <c r="A81" s="16">
        <f>A79+1</f>
        <v>46</v>
      </c>
      <c r="B81" s="49" t="s">
        <v>199</v>
      </c>
      <c r="C81" s="50" t="s">
        <v>105</v>
      </c>
      <c r="D81" s="20" t="s">
        <v>203</v>
      </c>
      <c r="E81" s="12">
        <f>17.5*102.59</f>
        <v>1795.325</v>
      </c>
      <c r="F81" s="89"/>
      <c r="G81" s="89"/>
      <c r="H81" s="89"/>
      <c r="I81" s="4"/>
      <c r="J81" s="4"/>
    </row>
    <row r="82" spans="1:10" ht="77.150000000000006">
      <c r="A82" s="16">
        <f>A81+1</f>
        <v>47</v>
      </c>
      <c r="B82" s="49" t="s">
        <v>195</v>
      </c>
      <c r="C82" s="50" t="s">
        <v>13</v>
      </c>
      <c r="D82" s="50">
        <v>18.5</v>
      </c>
      <c r="E82" s="89"/>
      <c r="F82" s="89"/>
      <c r="G82" s="89"/>
      <c r="H82" s="89"/>
      <c r="I82" s="4"/>
      <c r="J82" s="4"/>
    </row>
    <row r="83" spans="1:10" ht="30.9">
      <c r="A83" s="16">
        <f t="shared" ref="A83:A86" si="7">A82+1</f>
        <v>48</v>
      </c>
      <c r="B83" s="49" t="s">
        <v>122</v>
      </c>
      <c r="C83" s="50" t="s">
        <v>31</v>
      </c>
      <c r="D83" s="50">
        <v>11</v>
      </c>
      <c r="E83" s="89"/>
      <c r="F83" s="89"/>
      <c r="G83" s="89"/>
      <c r="H83" s="89"/>
      <c r="I83" s="4"/>
      <c r="J83" s="4"/>
    </row>
    <row r="84" spans="1:10" ht="30.9">
      <c r="A84" s="16">
        <f t="shared" si="7"/>
        <v>49</v>
      </c>
      <c r="B84" s="19" t="s">
        <v>120</v>
      </c>
      <c r="C84" s="50" t="s">
        <v>31</v>
      </c>
      <c r="D84" s="50">
        <v>2</v>
      </c>
      <c r="E84" s="89"/>
      <c r="F84" s="89"/>
      <c r="G84" s="89"/>
      <c r="H84" s="89"/>
      <c r="I84" s="4"/>
      <c r="J84" s="4"/>
    </row>
    <row r="85" spans="1:10" ht="30.9">
      <c r="A85" s="16">
        <f t="shared" si="7"/>
        <v>50</v>
      </c>
      <c r="B85" s="19" t="s">
        <v>121</v>
      </c>
      <c r="C85" s="50" t="s">
        <v>31</v>
      </c>
      <c r="D85" s="50">
        <v>2</v>
      </c>
      <c r="E85" s="89"/>
      <c r="F85" s="89"/>
      <c r="G85" s="89"/>
      <c r="H85" s="89"/>
      <c r="I85" s="4"/>
      <c r="J85" s="4"/>
    </row>
    <row r="86" spans="1:10" ht="61.75">
      <c r="A86" s="16">
        <f t="shared" si="7"/>
        <v>51</v>
      </c>
      <c r="B86" s="49" t="s">
        <v>209</v>
      </c>
      <c r="C86" s="50" t="s">
        <v>31</v>
      </c>
      <c r="D86" s="50">
        <v>1</v>
      </c>
      <c r="E86" s="89"/>
      <c r="F86" s="89"/>
      <c r="G86" s="89"/>
      <c r="H86" s="89"/>
      <c r="I86" s="4"/>
      <c r="J86" s="4"/>
    </row>
    <row r="87" spans="1:10" ht="41.25" customHeight="1">
      <c r="A87" s="111" t="s">
        <v>204</v>
      </c>
      <c r="B87" s="111"/>
      <c r="C87" s="111"/>
      <c r="D87" s="111"/>
      <c r="E87" s="89"/>
      <c r="F87" s="89"/>
      <c r="G87" s="89"/>
      <c r="H87" s="89"/>
      <c r="I87" s="4"/>
      <c r="J87" s="4"/>
    </row>
    <row r="88" spans="1:10" ht="46.3">
      <c r="A88" s="16">
        <f>A86+1</f>
        <v>52</v>
      </c>
      <c r="B88" s="49" t="s">
        <v>199</v>
      </c>
      <c r="C88" s="50" t="s">
        <v>105</v>
      </c>
      <c r="D88" s="20" t="s">
        <v>205</v>
      </c>
      <c r="E88" s="12">
        <f>20*102.59</f>
        <v>2051.8000000000002</v>
      </c>
      <c r="F88" s="89"/>
      <c r="G88" s="89"/>
      <c r="H88" s="89"/>
      <c r="I88" s="4"/>
      <c r="J88" s="4"/>
    </row>
    <row r="89" spans="1:10" ht="77.150000000000006">
      <c r="A89" s="16">
        <f>A88+1</f>
        <v>53</v>
      </c>
      <c r="B89" s="49" t="s">
        <v>195</v>
      </c>
      <c r="C89" s="50" t="s">
        <v>13</v>
      </c>
      <c r="D89" s="50">
        <v>21</v>
      </c>
      <c r="E89" s="89"/>
      <c r="F89" s="89"/>
      <c r="G89" s="89"/>
      <c r="H89" s="89"/>
      <c r="I89" s="4"/>
      <c r="J89" s="4"/>
    </row>
    <row r="90" spans="1:10" ht="30.9">
      <c r="A90" s="16">
        <f t="shared" ref="A90:A93" si="8">A89+1</f>
        <v>54</v>
      </c>
      <c r="B90" s="49" t="s">
        <v>122</v>
      </c>
      <c r="C90" s="50" t="s">
        <v>31</v>
      </c>
      <c r="D90" s="50">
        <v>12</v>
      </c>
      <c r="E90" s="89"/>
      <c r="F90" s="89"/>
      <c r="G90" s="89"/>
      <c r="H90" s="89"/>
      <c r="I90" s="4"/>
      <c r="J90" s="4"/>
    </row>
    <row r="91" spans="1:10" ht="30.9">
      <c r="A91" s="16">
        <f t="shared" si="8"/>
        <v>55</v>
      </c>
      <c r="B91" s="19" t="s">
        <v>120</v>
      </c>
      <c r="C91" s="50" t="s">
        <v>31</v>
      </c>
      <c r="D91" s="50">
        <v>2</v>
      </c>
      <c r="E91" s="89"/>
      <c r="F91" s="89"/>
      <c r="G91" s="89"/>
      <c r="H91" s="89"/>
      <c r="I91" s="4"/>
      <c r="J91" s="4"/>
    </row>
    <row r="92" spans="1:10" ht="30.9">
      <c r="A92" s="16">
        <f t="shared" si="8"/>
        <v>56</v>
      </c>
      <c r="B92" s="19" t="s">
        <v>121</v>
      </c>
      <c r="C92" s="50" t="s">
        <v>31</v>
      </c>
      <c r="D92" s="50">
        <v>2</v>
      </c>
      <c r="E92" s="89"/>
      <c r="F92" s="89"/>
      <c r="G92" s="89"/>
      <c r="H92" s="89"/>
      <c r="I92" s="4"/>
      <c r="J92" s="4"/>
    </row>
    <row r="93" spans="1:10" ht="61.75">
      <c r="A93" s="16">
        <f t="shared" si="8"/>
        <v>57</v>
      </c>
      <c r="B93" s="49" t="s">
        <v>209</v>
      </c>
      <c r="C93" s="50" t="s">
        <v>31</v>
      </c>
      <c r="D93" s="50">
        <v>1</v>
      </c>
      <c r="E93" s="89"/>
      <c r="F93" s="89"/>
      <c r="G93" s="89"/>
      <c r="H93" s="89"/>
      <c r="I93" s="4"/>
      <c r="J93" s="4"/>
    </row>
    <row r="94" spans="1:10" ht="47.25" customHeight="1">
      <c r="A94" s="111" t="s">
        <v>206</v>
      </c>
      <c r="B94" s="111"/>
      <c r="C94" s="111"/>
      <c r="D94" s="111"/>
      <c r="E94" s="89"/>
      <c r="F94" s="89"/>
      <c r="G94" s="89"/>
      <c r="H94" s="89"/>
      <c r="I94" s="4"/>
      <c r="J94" s="4"/>
    </row>
    <row r="95" spans="1:10" ht="46.3">
      <c r="A95" s="16">
        <f>A93+1</f>
        <v>58</v>
      </c>
      <c r="B95" s="49" t="s">
        <v>199</v>
      </c>
      <c r="C95" s="50" t="s">
        <v>105</v>
      </c>
      <c r="D95" s="20" t="s">
        <v>207</v>
      </c>
      <c r="E95" s="12">
        <f>24.5*102.59</f>
        <v>2513.4549999999999</v>
      </c>
      <c r="F95" s="89"/>
      <c r="G95" s="89"/>
      <c r="H95" s="89"/>
      <c r="I95" s="4"/>
      <c r="J95" s="4"/>
    </row>
    <row r="96" spans="1:10" ht="77.150000000000006">
      <c r="A96" s="16">
        <f>A95+1</f>
        <v>59</v>
      </c>
      <c r="B96" s="49" t="s">
        <v>195</v>
      </c>
      <c r="C96" s="50" t="s">
        <v>13</v>
      </c>
      <c r="D96" s="50">
        <v>25.5</v>
      </c>
      <c r="E96" s="89"/>
      <c r="F96" s="89"/>
      <c r="G96" s="89"/>
      <c r="H96" s="89"/>
      <c r="I96" s="4"/>
      <c r="J96" s="4"/>
    </row>
    <row r="97" spans="1:10" ht="30.9">
      <c r="A97" s="16">
        <f t="shared" ref="A97:A100" si="9">A96+1</f>
        <v>60</v>
      </c>
      <c r="B97" s="49" t="s">
        <v>122</v>
      </c>
      <c r="C97" s="50" t="s">
        <v>31</v>
      </c>
      <c r="D97" s="50">
        <v>14</v>
      </c>
      <c r="E97" s="89"/>
      <c r="F97" s="89"/>
      <c r="G97" s="89"/>
      <c r="H97" s="89"/>
      <c r="I97" s="4"/>
      <c r="J97" s="4"/>
    </row>
    <row r="98" spans="1:10" ht="30.9">
      <c r="A98" s="16">
        <f t="shared" si="9"/>
        <v>61</v>
      </c>
      <c r="B98" s="19" t="s">
        <v>120</v>
      </c>
      <c r="C98" s="50" t="s">
        <v>31</v>
      </c>
      <c r="D98" s="50">
        <v>2</v>
      </c>
      <c r="E98" s="89"/>
      <c r="F98" s="89"/>
      <c r="G98" s="89"/>
      <c r="H98" s="89"/>
      <c r="I98" s="4"/>
      <c r="J98" s="4"/>
    </row>
    <row r="99" spans="1:10" ht="30.9">
      <c r="A99" s="16">
        <f t="shared" si="9"/>
        <v>62</v>
      </c>
      <c r="B99" s="19" t="s">
        <v>121</v>
      </c>
      <c r="C99" s="50" t="s">
        <v>31</v>
      </c>
      <c r="D99" s="50">
        <v>2</v>
      </c>
      <c r="E99" s="89"/>
      <c r="F99" s="89"/>
      <c r="G99" s="89"/>
      <c r="H99" s="89"/>
      <c r="I99" s="4"/>
      <c r="J99" s="4"/>
    </row>
    <row r="100" spans="1:10" ht="61.75">
      <c r="A100" s="16">
        <f t="shared" si="9"/>
        <v>63</v>
      </c>
      <c r="B100" s="49" t="s">
        <v>209</v>
      </c>
      <c r="C100" s="50" t="s">
        <v>31</v>
      </c>
      <c r="D100" s="50">
        <v>1</v>
      </c>
      <c r="E100" s="89"/>
      <c r="F100" s="89"/>
      <c r="G100" s="89"/>
      <c r="H100" s="89"/>
      <c r="I100" s="4"/>
      <c r="J100" s="4"/>
    </row>
    <row r="101" spans="1:10" ht="41.25" customHeight="1">
      <c r="A101" s="136" t="s">
        <v>157</v>
      </c>
      <c r="B101" s="137"/>
      <c r="C101" s="137"/>
      <c r="D101" s="138"/>
      <c r="E101" s="89"/>
      <c r="F101" s="89"/>
      <c r="G101" s="89"/>
      <c r="H101" s="89"/>
      <c r="I101" s="4"/>
      <c r="J101" s="4"/>
    </row>
    <row r="102" spans="1:10" ht="27" customHeight="1">
      <c r="A102" s="131" t="s">
        <v>156</v>
      </c>
      <c r="B102" s="132"/>
      <c r="C102" s="132"/>
      <c r="D102" s="133"/>
      <c r="E102" s="89"/>
      <c r="F102" s="89"/>
      <c r="G102" s="89"/>
      <c r="H102" s="89"/>
      <c r="I102" s="4"/>
      <c r="J102" s="4"/>
    </row>
    <row r="103" spans="1:10" ht="27" customHeight="1">
      <c r="A103" s="128" t="s">
        <v>111</v>
      </c>
      <c r="B103" s="129"/>
      <c r="C103" s="129"/>
      <c r="D103" s="130"/>
      <c r="E103" s="89"/>
      <c r="F103" s="89"/>
      <c r="G103" s="89"/>
      <c r="H103" s="89"/>
      <c r="I103" s="4"/>
      <c r="J103" s="4"/>
    </row>
    <row r="104" spans="1:10" ht="409.5" customHeight="1">
      <c r="A104" s="150">
        <f>A100+1</f>
        <v>64</v>
      </c>
      <c r="B104" s="144" t="s">
        <v>131</v>
      </c>
      <c r="C104" s="148" t="s">
        <v>13</v>
      </c>
      <c r="D104" s="146">
        <f>3060+575+3.05+3.05+1.22+0.61+0.61+2.44+1.22</f>
        <v>3647.2000000000003</v>
      </c>
      <c r="E104" s="54">
        <f>D104+D110</f>
        <v>3649.5600000000004</v>
      </c>
      <c r="F104" s="12"/>
      <c r="G104" s="12"/>
      <c r="H104" s="12"/>
      <c r="I104" s="4"/>
      <c r="J104" s="4"/>
    </row>
    <row r="105" spans="1:10" ht="213.75" customHeight="1">
      <c r="A105" s="151"/>
      <c r="B105" s="145"/>
      <c r="C105" s="149"/>
      <c r="D105" s="147"/>
      <c r="E105" s="12"/>
      <c r="F105" s="12"/>
      <c r="G105" s="12"/>
      <c r="H105" s="12"/>
      <c r="I105" s="4"/>
      <c r="J105" s="4"/>
    </row>
    <row r="106" spans="1:10" ht="61.75">
      <c r="A106" s="51">
        <f>A104+1</f>
        <v>65</v>
      </c>
      <c r="B106" s="49" t="s">
        <v>127</v>
      </c>
      <c r="C106" s="50" t="s">
        <v>31</v>
      </c>
      <c r="D106" s="20">
        <v>337</v>
      </c>
      <c r="E106" s="12"/>
      <c r="F106" s="12"/>
      <c r="G106" s="12"/>
      <c r="H106" s="12"/>
      <c r="I106" s="4"/>
      <c r="J106" s="4"/>
    </row>
    <row r="107" spans="1:10" ht="61.75">
      <c r="A107" s="51">
        <f>A106+1</f>
        <v>66</v>
      </c>
      <c r="B107" s="49" t="s">
        <v>126</v>
      </c>
      <c r="C107" s="50" t="s">
        <v>31</v>
      </c>
      <c r="D107" s="20">
        <v>84</v>
      </c>
      <c r="E107" s="12"/>
      <c r="F107" s="12"/>
      <c r="G107" s="12"/>
      <c r="H107" s="12"/>
      <c r="I107" s="4"/>
      <c r="J107" s="4"/>
    </row>
    <row r="108" spans="1:10" ht="61.75">
      <c r="A108" s="51">
        <f>A107+1</f>
        <v>67</v>
      </c>
      <c r="B108" s="49" t="s">
        <v>208</v>
      </c>
      <c r="C108" s="50" t="s">
        <v>31</v>
      </c>
      <c r="D108" s="20">
        <v>421</v>
      </c>
      <c r="E108" s="12"/>
      <c r="F108" s="12"/>
      <c r="G108" s="12"/>
      <c r="H108" s="12"/>
      <c r="I108" s="4"/>
      <c r="J108" s="4"/>
    </row>
    <row r="109" spans="1:10" ht="30" customHeight="1">
      <c r="A109" s="134" t="s">
        <v>130</v>
      </c>
      <c r="B109" s="134"/>
      <c r="C109" s="134"/>
      <c r="D109" s="134"/>
      <c r="E109" s="24"/>
      <c r="F109" s="25"/>
      <c r="G109" s="25"/>
      <c r="H109" s="25"/>
      <c r="I109" s="4"/>
      <c r="J109" s="4"/>
    </row>
    <row r="110" spans="1:10" ht="200.6">
      <c r="A110" s="51">
        <f>A108+1</f>
        <v>68</v>
      </c>
      <c r="B110" s="49" t="s">
        <v>143</v>
      </c>
      <c r="C110" s="50" t="s">
        <v>13</v>
      </c>
      <c r="D110" s="85">
        <f>1.4+0.61+0.35</f>
        <v>2.36</v>
      </c>
      <c r="E110" s="12"/>
      <c r="F110" s="12"/>
      <c r="G110" s="12"/>
      <c r="H110" s="12"/>
      <c r="I110" s="4"/>
      <c r="J110" s="4"/>
    </row>
    <row r="111" spans="1:10" ht="61.75">
      <c r="A111" s="51">
        <f>A110+1</f>
        <v>69</v>
      </c>
      <c r="B111" s="49" t="s">
        <v>126</v>
      </c>
      <c r="C111" s="50" t="s">
        <v>31</v>
      </c>
      <c r="D111" s="20">
        <v>4</v>
      </c>
      <c r="E111" s="12"/>
      <c r="F111" s="12"/>
      <c r="G111" s="12"/>
      <c r="H111" s="12"/>
      <c r="I111" s="4"/>
      <c r="J111" s="4"/>
    </row>
    <row r="112" spans="1:10" ht="61.75">
      <c r="A112" s="51">
        <f>A111+1</f>
        <v>70</v>
      </c>
      <c r="B112" s="49" t="s">
        <v>125</v>
      </c>
      <c r="C112" s="50" t="s">
        <v>31</v>
      </c>
      <c r="D112" s="20">
        <v>1</v>
      </c>
      <c r="E112" s="12"/>
      <c r="F112" s="12"/>
      <c r="G112" s="12"/>
      <c r="H112" s="12"/>
      <c r="I112" s="4"/>
      <c r="J112" s="4"/>
    </row>
    <row r="113" spans="1:10" ht="61.75">
      <c r="A113" s="51">
        <f t="shared" ref="A113:A114" si="10">A112+1</f>
        <v>71</v>
      </c>
      <c r="B113" s="49" t="s">
        <v>165</v>
      </c>
      <c r="C113" s="50" t="s">
        <v>31</v>
      </c>
      <c r="D113" s="20">
        <v>2</v>
      </c>
      <c r="E113" s="12"/>
      <c r="F113" s="12"/>
      <c r="G113" s="12"/>
      <c r="H113" s="12"/>
      <c r="I113" s="4"/>
      <c r="J113" s="4"/>
    </row>
    <row r="114" spans="1:10" ht="61.75">
      <c r="A114" s="51">
        <f t="shared" si="10"/>
        <v>72</v>
      </c>
      <c r="B114" s="49" t="s">
        <v>123</v>
      </c>
      <c r="C114" s="50" t="s">
        <v>108</v>
      </c>
      <c r="D114" s="20" t="s">
        <v>124</v>
      </c>
      <c r="E114" s="12"/>
      <c r="F114" s="12"/>
      <c r="G114" s="12"/>
      <c r="H114" s="12"/>
      <c r="I114" s="4"/>
      <c r="J114" s="4"/>
    </row>
    <row r="115" spans="1:10" ht="92.6">
      <c r="A115" s="51">
        <f t="shared" ref="A115:A116" si="11">A114+1</f>
        <v>73</v>
      </c>
      <c r="B115" s="49" t="s">
        <v>163</v>
      </c>
      <c r="C115" s="50" t="s">
        <v>16</v>
      </c>
      <c r="D115" s="20">
        <v>1.8</v>
      </c>
      <c r="E115" s="12"/>
      <c r="F115" s="12"/>
      <c r="G115" s="12"/>
      <c r="H115" s="12"/>
      <c r="I115" s="4"/>
      <c r="J115" s="4"/>
    </row>
    <row r="116" spans="1:10" ht="46.3">
      <c r="A116" s="51">
        <f t="shared" si="11"/>
        <v>74</v>
      </c>
      <c r="B116" s="49" t="s">
        <v>129</v>
      </c>
      <c r="C116" s="50" t="s">
        <v>16</v>
      </c>
      <c r="D116" s="20">
        <f>D115</f>
        <v>1.8</v>
      </c>
      <c r="E116" s="12"/>
      <c r="F116" s="12"/>
      <c r="G116" s="12"/>
      <c r="H116" s="12"/>
      <c r="I116" s="4"/>
      <c r="J116" s="4"/>
    </row>
    <row r="117" spans="1:10" ht="44.25" customHeight="1">
      <c r="A117" s="136" t="s">
        <v>164</v>
      </c>
      <c r="B117" s="137"/>
      <c r="C117" s="137"/>
      <c r="D117" s="138"/>
      <c r="E117" s="12"/>
      <c r="F117" s="12"/>
      <c r="G117" s="12"/>
      <c r="H117" s="12"/>
      <c r="I117" s="4"/>
      <c r="J117" s="4"/>
    </row>
    <row r="118" spans="1:10" ht="24" customHeight="1">
      <c r="A118" s="131" t="s">
        <v>133</v>
      </c>
      <c r="B118" s="132"/>
      <c r="C118" s="132"/>
      <c r="D118" s="133"/>
      <c r="E118" s="12"/>
      <c r="F118" s="12"/>
      <c r="G118" s="12"/>
      <c r="H118" s="12"/>
      <c r="I118" s="4"/>
      <c r="J118" s="4"/>
    </row>
    <row r="119" spans="1:10" ht="262.3">
      <c r="A119" s="51">
        <f>A116+1</f>
        <v>75</v>
      </c>
      <c r="B119" s="55" t="s">
        <v>132</v>
      </c>
      <c r="C119" s="50" t="s">
        <v>13</v>
      </c>
      <c r="D119" s="56">
        <f>15.5+0.61+1.22</f>
        <v>17.329999999999998</v>
      </c>
      <c r="E119" s="54">
        <f>D119</f>
        <v>17.329999999999998</v>
      </c>
      <c r="F119" s="12"/>
      <c r="G119" s="12"/>
      <c r="H119" s="12"/>
      <c r="I119" s="4"/>
      <c r="J119" s="4"/>
    </row>
    <row r="120" spans="1:10" ht="61.75">
      <c r="A120" s="51">
        <f>A119+1</f>
        <v>76</v>
      </c>
      <c r="B120" s="49" t="s">
        <v>126</v>
      </c>
      <c r="C120" s="50" t="s">
        <v>31</v>
      </c>
      <c r="D120" s="20">
        <v>2</v>
      </c>
      <c r="E120" s="12"/>
      <c r="F120" s="12"/>
      <c r="G120" s="12"/>
      <c r="H120" s="12"/>
      <c r="I120" s="4"/>
      <c r="J120" s="4"/>
    </row>
    <row r="121" spans="1:10" ht="61.75">
      <c r="A121" s="51">
        <f t="shared" ref="A121" si="12">A120+1</f>
        <v>77</v>
      </c>
      <c r="B121" s="49" t="s">
        <v>208</v>
      </c>
      <c r="C121" s="50" t="s">
        <v>31</v>
      </c>
      <c r="D121" s="20">
        <v>9</v>
      </c>
      <c r="E121" s="12"/>
      <c r="F121" s="12"/>
      <c r="G121" s="12"/>
      <c r="H121" s="12"/>
      <c r="I121" s="4"/>
      <c r="J121" s="4"/>
    </row>
    <row r="122" spans="1:10" ht="41.25" customHeight="1">
      <c r="A122" s="134" t="s">
        <v>141</v>
      </c>
      <c r="B122" s="134"/>
      <c r="C122" s="134"/>
      <c r="D122" s="134"/>
      <c r="E122" s="12"/>
      <c r="F122" s="12"/>
      <c r="G122" s="12"/>
      <c r="H122" s="12"/>
      <c r="I122" s="4"/>
      <c r="J122" s="4"/>
    </row>
    <row r="123" spans="1:10" ht="138.9">
      <c r="A123" s="51">
        <f>A121+1</f>
        <v>78</v>
      </c>
      <c r="B123" s="49" t="s">
        <v>142</v>
      </c>
      <c r="C123" s="50" t="s">
        <v>13</v>
      </c>
      <c r="D123" s="85">
        <f>0.5+0.4</f>
        <v>0.9</v>
      </c>
      <c r="E123" s="12"/>
      <c r="F123" s="12"/>
      <c r="G123" s="12"/>
      <c r="H123" s="12"/>
      <c r="I123" s="4"/>
      <c r="J123" s="4"/>
    </row>
    <row r="124" spans="1:10" ht="61.75">
      <c r="A124" s="51">
        <f>A123+1</f>
        <v>79</v>
      </c>
      <c r="B124" s="49" t="s">
        <v>126</v>
      </c>
      <c r="C124" s="50" t="s">
        <v>31</v>
      </c>
      <c r="D124" s="20">
        <v>2</v>
      </c>
      <c r="E124" s="12"/>
      <c r="F124" s="12"/>
      <c r="G124" s="12"/>
      <c r="H124" s="12"/>
      <c r="I124" s="4"/>
      <c r="J124" s="4"/>
    </row>
    <row r="125" spans="1:10" ht="154.30000000000001">
      <c r="A125" s="51">
        <f t="shared" ref="A125:A137" si="13">A124+1</f>
        <v>80</v>
      </c>
      <c r="B125" s="49" t="s">
        <v>134</v>
      </c>
      <c r="C125" s="50" t="s">
        <v>13</v>
      </c>
      <c r="D125" s="85">
        <f>0.3+0.61</f>
        <v>0.90999999999999992</v>
      </c>
      <c r="E125" s="12"/>
      <c r="F125" s="12"/>
      <c r="G125" s="12"/>
      <c r="H125" s="12"/>
      <c r="I125" s="4"/>
      <c r="J125" s="4"/>
    </row>
    <row r="126" spans="1:10" ht="61.75">
      <c r="A126" s="51">
        <f t="shared" si="13"/>
        <v>81</v>
      </c>
      <c r="B126" s="49" t="s">
        <v>135</v>
      </c>
      <c r="C126" s="50" t="s">
        <v>31</v>
      </c>
      <c r="D126" s="20">
        <v>3</v>
      </c>
      <c r="E126" s="12"/>
      <c r="F126" s="12"/>
      <c r="G126" s="12"/>
      <c r="H126" s="12"/>
      <c r="I126" s="4"/>
      <c r="J126" s="4"/>
    </row>
    <row r="127" spans="1:10" ht="77.150000000000006">
      <c r="A127" s="51">
        <f t="shared" si="13"/>
        <v>82</v>
      </c>
      <c r="B127" s="49" t="s">
        <v>140</v>
      </c>
      <c r="C127" s="50" t="s">
        <v>16</v>
      </c>
      <c r="D127" s="20">
        <v>0.8</v>
      </c>
      <c r="E127" s="12"/>
      <c r="F127" s="12"/>
      <c r="G127" s="12"/>
      <c r="H127" s="12"/>
      <c r="I127" s="4"/>
      <c r="J127" s="4"/>
    </row>
    <row r="128" spans="1:10" ht="46.3">
      <c r="A128" s="51">
        <f t="shared" si="13"/>
        <v>83</v>
      </c>
      <c r="B128" s="49" t="s">
        <v>139</v>
      </c>
      <c r="C128" s="50" t="s">
        <v>16</v>
      </c>
      <c r="D128" s="20">
        <v>0.8</v>
      </c>
      <c r="E128" s="12"/>
      <c r="F128" s="12"/>
      <c r="G128" s="12"/>
      <c r="H128" s="12"/>
      <c r="I128" s="4"/>
      <c r="J128" s="4"/>
    </row>
    <row r="129" spans="1:10" ht="15">
      <c r="A129" s="142" t="s">
        <v>214</v>
      </c>
      <c r="B129" s="143"/>
      <c r="C129" s="143"/>
      <c r="D129" s="143"/>
      <c r="E129" s="12"/>
      <c r="F129" s="12"/>
      <c r="G129" s="12"/>
      <c r="H129" s="12"/>
      <c r="I129" s="4"/>
      <c r="J129" s="4"/>
    </row>
    <row r="130" spans="1:10" ht="61.75">
      <c r="A130" s="51">
        <f>A128+1</f>
        <v>84</v>
      </c>
      <c r="B130" s="62" t="s">
        <v>237</v>
      </c>
      <c r="C130" s="14" t="s">
        <v>215</v>
      </c>
      <c r="D130" s="65" t="s">
        <v>222</v>
      </c>
      <c r="E130" s="12">
        <f>72*3.14*0.15*0.15*1</f>
        <v>5.0867999999999993</v>
      </c>
      <c r="F130" s="12"/>
      <c r="G130" s="12"/>
      <c r="H130" s="12"/>
      <c r="I130" s="4"/>
      <c r="J130" s="4"/>
    </row>
    <row r="131" spans="1:10" ht="46.3">
      <c r="A131" s="51">
        <f t="shared" si="13"/>
        <v>85</v>
      </c>
      <c r="B131" s="62" t="s">
        <v>223</v>
      </c>
      <c r="C131" s="66" t="s">
        <v>107</v>
      </c>
      <c r="D131" s="65">
        <v>0.25</v>
      </c>
      <c r="E131" s="12">
        <f>72*3.14*0.15*0.15*0.05</f>
        <v>0.25433999999999996</v>
      </c>
      <c r="F131" s="12"/>
      <c r="G131" s="12"/>
      <c r="H131" s="12"/>
      <c r="I131" s="4"/>
      <c r="J131" s="4"/>
    </row>
    <row r="132" spans="1:10" ht="17.600000000000001">
      <c r="A132" s="51">
        <f t="shared" si="13"/>
        <v>86</v>
      </c>
      <c r="B132" s="67" t="s">
        <v>224</v>
      </c>
      <c r="C132" s="66" t="s">
        <v>225</v>
      </c>
      <c r="D132" s="68" t="s">
        <v>226</v>
      </c>
      <c r="E132" s="72">
        <f>72*25.6/1000</f>
        <v>1.8431999999999999</v>
      </c>
      <c r="F132" s="12"/>
      <c r="G132" s="12"/>
      <c r="H132" s="12"/>
      <c r="I132" s="4"/>
      <c r="J132" s="4"/>
    </row>
    <row r="133" spans="1:10" ht="30.9">
      <c r="A133" s="51">
        <f t="shared" si="13"/>
        <v>87</v>
      </c>
      <c r="B133" s="62" t="s">
        <v>227</v>
      </c>
      <c r="C133" s="14" t="s">
        <v>6</v>
      </c>
      <c r="D133" s="68">
        <v>2.25</v>
      </c>
      <c r="E133" s="12">
        <f>72*(3.14*0.15*0.15-3.14*0.102^2/4)*0.5</f>
        <v>2.2493829599999997</v>
      </c>
      <c r="F133" s="12"/>
      <c r="G133" s="12"/>
      <c r="H133" s="12"/>
      <c r="I133" s="4"/>
      <c r="J133" s="4"/>
    </row>
    <row r="134" spans="1:10" ht="30.9">
      <c r="A134" s="51">
        <f t="shared" si="13"/>
        <v>88</v>
      </c>
      <c r="B134" s="62" t="s">
        <v>232</v>
      </c>
      <c r="C134" s="14" t="s">
        <v>6</v>
      </c>
      <c r="D134" s="68">
        <v>2.25</v>
      </c>
      <c r="E134" s="12">
        <f>72*(3.14*0.15*0.15-3.14*0.102^2/4)*0.5</f>
        <v>2.2493829599999997</v>
      </c>
      <c r="F134" s="12"/>
      <c r="G134" s="12"/>
      <c r="H134" s="12"/>
      <c r="I134" s="4"/>
      <c r="J134" s="4"/>
    </row>
    <row r="135" spans="1:10" ht="108">
      <c r="A135" s="51">
        <f t="shared" si="13"/>
        <v>89</v>
      </c>
      <c r="B135" s="67" t="s">
        <v>253</v>
      </c>
      <c r="C135" s="66" t="s">
        <v>228</v>
      </c>
      <c r="D135" s="65" t="s">
        <v>229</v>
      </c>
      <c r="E135" s="72">
        <f>72*(4.95+0.9)/1000</f>
        <v>0.42120000000000002</v>
      </c>
      <c r="F135" s="12"/>
      <c r="G135" s="12"/>
      <c r="H135" s="12"/>
      <c r="I135" s="4"/>
      <c r="J135" s="4"/>
    </row>
    <row r="136" spans="1:10" ht="61.75">
      <c r="A136" s="51">
        <f t="shared" si="13"/>
        <v>90</v>
      </c>
      <c r="B136" s="69" t="s">
        <v>231</v>
      </c>
      <c r="C136" s="66" t="s">
        <v>16</v>
      </c>
      <c r="D136" s="70">
        <v>81</v>
      </c>
      <c r="E136" s="12"/>
      <c r="F136" s="12"/>
      <c r="G136" s="12"/>
      <c r="H136" s="12"/>
      <c r="I136" s="4"/>
      <c r="J136" s="4"/>
    </row>
    <row r="137" spans="1:10" ht="46.3">
      <c r="A137" s="51">
        <f t="shared" si="13"/>
        <v>91</v>
      </c>
      <c r="B137" s="69" t="s">
        <v>230</v>
      </c>
      <c r="C137" s="66" t="s">
        <v>16</v>
      </c>
      <c r="D137" s="70">
        <f>D136</f>
        <v>81</v>
      </c>
      <c r="E137" s="12"/>
      <c r="F137" s="12"/>
      <c r="G137" s="12"/>
      <c r="H137" s="12"/>
      <c r="I137" s="4"/>
      <c r="J137" s="4"/>
    </row>
    <row r="138" spans="1:10" ht="69.75" customHeight="1">
      <c r="A138" s="91" t="s">
        <v>145</v>
      </c>
      <c r="B138" s="92"/>
      <c r="C138" s="92"/>
      <c r="D138" s="93"/>
      <c r="E138" s="12"/>
      <c r="F138" s="12"/>
      <c r="G138" s="12"/>
      <c r="H138" s="12"/>
      <c r="I138" s="4"/>
      <c r="J138" s="4"/>
    </row>
    <row r="139" spans="1:10" ht="24.75" customHeight="1">
      <c r="A139" s="99" t="s">
        <v>109</v>
      </c>
      <c r="B139" s="100"/>
      <c r="C139" s="100"/>
      <c r="D139" s="101"/>
      <c r="E139" s="12"/>
      <c r="F139" s="12"/>
      <c r="G139" s="12"/>
      <c r="H139" s="12"/>
      <c r="I139" s="4"/>
      <c r="J139" s="4"/>
    </row>
    <row r="140" spans="1:10" ht="30.9">
      <c r="A140" s="51">
        <f>A137+1</f>
        <v>92</v>
      </c>
      <c r="B140" s="49" t="s">
        <v>144</v>
      </c>
      <c r="C140" s="50" t="s">
        <v>5</v>
      </c>
      <c r="D140" s="51">
        <f>6+421+2+9</f>
        <v>438</v>
      </c>
      <c r="E140" s="12"/>
      <c r="F140" s="12"/>
      <c r="G140" s="12"/>
      <c r="H140" s="12"/>
      <c r="I140" s="4"/>
      <c r="J140" s="4"/>
    </row>
    <row r="141" spans="1:10" ht="30.9">
      <c r="A141" s="53">
        <f>A140+1</f>
        <v>93</v>
      </c>
      <c r="B141" s="49" t="s">
        <v>146</v>
      </c>
      <c r="C141" s="50" t="s">
        <v>5</v>
      </c>
      <c r="D141" s="51">
        <v>1</v>
      </c>
      <c r="E141" s="12"/>
      <c r="F141" s="12"/>
      <c r="G141" s="12"/>
      <c r="H141" s="12"/>
      <c r="I141" s="4"/>
      <c r="J141" s="4"/>
    </row>
    <row r="142" spans="1:10" ht="30.9">
      <c r="A142" s="53">
        <f t="shared" ref="A142" si="14">A141+1</f>
        <v>94</v>
      </c>
      <c r="B142" s="49" t="s">
        <v>147</v>
      </c>
      <c r="C142" s="50" t="s">
        <v>5</v>
      </c>
      <c r="D142" s="51">
        <v>3</v>
      </c>
      <c r="E142" s="12"/>
      <c r="F142" s="12"/>
      <c r="G142" s="12"/>
      <c r="H142" s="12"/>
      <c r="I142" s="4"/>
      <c r="J142" s="4"/>
    </row>
    <row r="143" spans="1:10" ht="41.25" customHeight="1">
      <c r="A143" s="91" t="s">
        <v>151</v>
      </c>
      <c r="B143" s="92"/>
      <c r="C143" s="92"/>
      <c r="D143" s="93"/>
      <c r="E143" s="12"/>
      <c r="F143" s="12"/>
      <c r="G143" s="12"/>
      <c r="H143" s="12"/>
      <c r="I143" s="4"/>
      <c r="J143" s="4"/>
    </row>
    <row r="144" spans="1:10" ht="61.75">
      <c r="A144" s="51">
        <f>A142+1</f>
        <v>95</v>
      </c>
      <c r="B144" s="49" t="s">
        <v>150</v>
      </c>
      <c r="C144" s="52" t="s">
        <v>148</v>
      </c>
      <c r="D144" s="20">
        <v>1</v>
      </c>
      <c r="E144" s="12"/>
      <c r="F144" s="12"/>
      <c r="G144" s="12"/>
      <c r="H144" s="12"/>
      <c r="I144" s="4"/>
      <c r="J144" s="4"/>
    </row>
    <row r="145" spans="1:10" ht="32.25" customHeight="1">
      <c r="A145" s="91" t="s">
        <v>149</v>
      </c>
      <c r="B145" s="92"/>
      <c r="C145" s="92"/>
      <c r="D145" s="93"/>
      <c r="E145" s="12"/>
      <c r="F145" s="12"/>
      <c r="G145" s="12"/>
      <c r="H145" s="12"/>
      <c r="I145" s="4"/>
      <c r="J145" s="4"/>
    </row>
    <row r="146" spans="1:10" ht="46.3">
      <c r="A146" s="51">
        <f>A144+1</f>
        <v>96</v>
      </c>
      <c r="B146" s="60" t="s">
        <v>154</v>
      </c>
      <c r="C146" s="52" t="s">
        <v>13</v>
      </c>
      <c r="D146" s="59">
        <v>3666.9</v>
      </c>
      <c r="E146" s="20">
        <f>E104+E119</f>
        <v>3666.8900000000003</v>
      </c>
      <c r="F146" s="12"/>
      <c r="G146" s="12"/>
      <c r="H146" s="12"/>
      <c r="I146" s="4"/>
      <c r="J146" s="4"/>
    </row>
    <row r="147" spans="1:10" ht="61.75">
      <c r="A147" s="51">
        <f>A146+1</f>
        <v>97</v>
      </c>
      <c r="B147" s="49" t="s">
        <v>152</v>
      </c>
      <c r="C147" s="52" t="s">
        <v>13</v>
      </c>
      <c r="D147" s="61">
        <v>18.23</v>
      </c>
      <c r="E147" s="12"/>
      <c r="F147" s="12"/>
      <c r="G147" s="12"/>
      <c r="H147" s="12"/>
      <c r="I147" s="4"/>
      <c r="J147" s="4"/>
    </row>
    <row r="148" spans="1:10" ht="61.75">
      <c r="A148" s="51">
        <f t="shared" ref="A148:A154" si="15">A147+1</f>
        <v>98</v>
      </c>
      <c r="B148" s="49" t="s">
        <v>153</v>
      </c>
      <c r="C148" s="52" t="s">
        <v>13</v>
      </c>
      <c r="D148" s="61">
        <f>D147</f>
        <v>18.23</v>
      </c>
      <c r="E148" s="12"/>
      <c r="F148" s="12"/>
      <c r="G148" s="12"/>
      <c r="H148" s="12"/>
      <c r="I148" s="4"/>
      <c r="J148" s="4"/>
    </row>
    <row r="149" spans="1:10" ht="46.3">
      <c r="A149" s="51">
        <f t="shared" si="15"/>
        <v>99</v>
      </c>
      <c r="B149" s="49" t="s">
        <v>155</v>
      </c>
      <c r="C149" s="52" t="s">
        <v>13</v>
      </c>
      <c r="D149" s="56">
        <f>D147</f>
        <v>18.23</v>
      </c>
      <c r="E149" s="23"/>
      <c r="F149" s="12"/>
      <c r="G149" s="12"/>
      <c r="H149" s="12"/>
      <c r="I149" s="4"/>
      <c r="J149" s="4"/>
    </row>
    <row r="150" spans="1:10" ht="61.75">
      <c r="A150" s="51">
        <f t="shared" si="15"/>
        <v>100</v>
      </c>
      <c r="B150" s="49" t="s">
        <v>158</v>
      </c>
      <c r="C150" s="52" t="s">
        <v>13</v>
      </c>
      <c r="D150" s="56">
        <v>448.2</v>
      </c>
      <c r="E150" s="12"/>
      <c r="F150" s="12"/>
      <c r="G150" s="12"/>
      <c r="H150" s="12"/>
      <c r="I150" s="4"/>
      <c r="J150" s="4"/>
    </row>
    <row r="151" spans="1:10" ht="61.75">
      <c r="A151" s="51">
        <f t="shared" si="15"/>
        <v>101</v>
      </c>
      <c r="B151" s="49" t="s">
        <v>160</v>
      </c>
      <c r="C151" s="52" t="s">
        <v>13</v>
      </c>
      <c r="D151" s="56">
        <f>D150</f>
        <v>448.2</v>
      </c>
      <c r="E151" s="12"/>
      <c r="F151" s="12"/>
      <c r="G151" s="12"/>
      <c r="H151" s="12"/>
      <c r="I151" s="4"/>
      <c r="J151" s="4"/>
    </row>
    <row r="152" spans="1:10" ht="61.75">
      <c r="A152" s="51">
        <f t="shared" si="15"/>
        <v>102</v>
      </c>
      <c r="B152" s="49" t="s">
        <v>161</v>
      </c>
      <c r="C152" s="52" t="s">
        <v>13</v>
      </c>
      <c r="D152" s="56">
        <v>15</v>
      </c>
      <c r="E152" s="12"/>
      <c r="F152" s="12"/>
      <c r="G152" s="12"/>
      <c r="H152" s="12"/>
      <c r="I152" s="4"/>
      <c r="J152" s="4"/>
    </row>
    <row r="153" spans="1:10" ht="46.3">
      <c r="A153" s="51">
        <f t="shared" si="15"/>
        <v>103</v>
      </c>
      <c r="B153" s="49" t="s">
        <v>159</v>
      </c>
      <c r="C153" s="52" t="s">
        <v>13</v>
      </c>
      <c r="D153" s="56">
        <f>D146</f>
        <v>3666.9</v>
      </c>
      <c r="E153" s="12"/>
      <c r="F153" s="12"/>
      <c r="G153" s="12"/>
      <c r="H153" s="12"/>
      <c r="I153" s="4"/>
      <c r="J153" s="4"/>
    </row>
    <row r="154" spans="1:10" ht="111" customHeight="1">
      <c r="A154" s="51">
        <f t="shared" si="15"/>
        <v>104</v>
      </c>
      <c r="B154" s="49" t="s">
        <v>162</v>
      </c>
      <c r="C154" s="52" t="s">
        <v>13</v>
      </c>
      <c r="D154" s="20">
        <f>24.5+20+17.5+16.5+10.5+2.5</f>
        <v>91.5</v>
      </c>
      <c r="E154" s="12"/>
      <c r="F154" s="12"/>
      <c r="G154" s="12"/>
      <c r="H154" s="12"/>
      <c r="I154" s="4"/>
      <c r="J154" s="4"/>
    </row>
    <row r="155" spans="1:10" ht="46.3">
      <c r="A155" s="51">
        <f>A149+1</f>
        <v>100</v>
      </c>
      <c r="B155" s="49" t="s">
        <v>213</v>
      </c>
      <c r="C155" s="52" t="s">
        <v>6</v>
      </c>
      <c r="D155" s="20">
        <f>72.8+4.7</f>
        <v>77.5</v>
      </c>
      <c r="E155" s="12">
        <f>1.15*3.14*(0.159/2)^2*3666.9</f>
        <v>83.687541981974988</v>
      </c>
      <c r="F155" s="12">
        <f>0.2*(0.159/2)^2*3666.9</f>
        <v>4.6351449450000004</v>
      </c>
      <c r="G155" s="12"/>
      <c r="H155" s="12"/>
      <c r="I155" s="4"/>
      <c r="J155" s="4"/>
    </row>
    <row r="156" spans="1:10" ht="27" customHeight="1">
      <c r="A156" s="102" t="s">
        <v>233</v>
      </c>
      <c r="B156" s="102"/>
      <c r="C156" s="102"/>
      <c r="D156" s="102"/>
      <c r="E156" s="46"/>
      <c r="F156" s="12"/>
      <c r="G156" s="12"/>
      <c r="H156" s="12"/>
      <c r="I156" s="4"/>
      <c r="J156" s="4"/>
    </row>
    <row r="157" spans="1:10" ht="30" customHeight="1">
      <c r="A157" s="91" t="s">
        <v>234</v>
      </c>
      <c r="B157" s="92"/>
      <c r="C157" s="92"/>
      <c r="D157" s="93"/>
      <c r="E157" s="12"/>
      <c r="F157" s="12"/>
      <c r="G157" s="12"/>
      <c r="H157" s="12"/>
      <c r="I157" s="4"/>
      <c r="J157" s="4"/>
    </row>
    <row r="158" spans="1:10" ht="61.75">
      <c r="A158" s="51">
        <f>A155+1</f>
        <v>101</v>
      </c>
      <c r="B158" s="49" t="s">
        <v>236</v>
      </c>
      <c r="C158" s="52" t="s">
        <v>30</v>
      </c>
      <c r="D158" s="73" t="s">
        <v>235</v>
      </c>
      <c r="E158" s="12">
        <f>1.4*1.4*52</f>
        <v>101.91999999999999</v>
      </c>
      <c r="F158" s="18"/>
      <c r="G158" s="18"/>
      <c r="H158" s="18"/>
      <c r="I158" s="4"/>
      <c r="J158" s="4"/>
    </row>
    <row r="159" spans="1:10" ht="61.75">
      <c r="A159" s="51">
        <f>A158+1</f>
        <v>102</v>
      </c>
      <c r="B159" s="74" t="s">
        <v>238</v>
      </c>
      <c r="C159" s="52" t="s">
        <v>107</v>
      </c>
      <c r="D159" s="8">
        <v>1.21</v>
      </c>
      <c r="E159" s="15"/>
      <c r="F159" s="18"/>
      <c r="G159" s="18"/>
      <c r="H159" s="18"/>
      <c r="I159" s="4"/>
      <c r="J159" s="4"/>
    </row>
    <row r="160" spans="1:10" ht="30.9">
      <c r="A160" s="51">
        <f t="shared" ref="A160:A167" si="16">A159+1</f>
        <v>103</v>
      </c>
      <c r="B160" s="49" t="s">
        <v>239</v>
      </c>
      <c r="C160" s="52" t="s">
        <v>112</v>
      </c>
      <c r="D160" s="73" t="s">
        <v>240</v>
      </c>
      <c r="E160" s="12">
        <f>52*0.348</f>
        <v>18.096</v>
      </c>
      <c r="F160" s="12">
        <f>52*0.87</f>
        <v>45.24</v>
      </c>
      <c r="G160" s="18"/>
      <c r="H160" s="18"/>
      <c r="I160" s="4"/>
      <c r="J160" s="4"/>
    </row>
    <row r="161" spans="1:10" ht="46.3">
      <c r="A161" s="51">
        <f t="shared" si="16"/>
        <v>104</v>
      </c>
      <c r="B161" s="49" t="s">
        <v>241</v>
      </c>
      <c r="C161" s="52" t="s">
        <v>114</v>
      </c>
      <c r="D161" s="59">
        <v>2</v>
      </c>
      <c r="E161" s="12">
        <f>0.9*0.6*2+0.3*(0.9+0.6)*2</f>
        <v>1.98</v>
      </c>
      <c r="F161" s="12"/>
      <c r="G161" s="18"/>
      <c r="H161" s="18"/>
      <c r="I161" s="4"/>
      <c r="J161" s="4"/>
    </row>
    <row r="162" spans="1:10" ht="46.3">
      <c r="A162" s="51">
        <f t="shared" si="16"/>
        <v>105</v>
      </c>
      <c r="B162" s="49" t="s">
        <v>242</v>
      </c>
      <c r="C162" s="52" t="s">
        <v>114</v>
      </c>
      <c r="D162" s="59">
        <f>D161</f>
        <v>2</v>
      </c>
      <c r="E162" s="12"/>
      <c r="F162" s="12"/>
      <c r="G162" s="18"/>
      <c r="H162" s="18"/>
      <c r="I162" s="4"/>
      <c r="J162" s="4"/>
    </row>
    <row r="163" spans="1:10" ht="46.3">
      <c r="A163" s="51">
        <f t="shared" si="16"/>
        <v>106</v>
      </c>
      <c r="B163" s="49" t="s">
        <v>243</v>
      </c>
      <c r="C163" s="52" t="s">
        <v>113</v>
      </c>
      <c r="D163" s="73">
        <v>4</v>
      </c>
      <c r="E163" s="12"/>
      <c r="F163" s="12"/>
      <c r="G163" s="18"/>
      <c r="H163" s="18"/>
      <c r="I163" s="4"/>
      <c r="J163" s="4"/>
    </row>
    <row r="164" spans="1:10">
      <c r="A164" s="51">
        <f t="shared" si="16"/>
        <v>107</v>
      </c>
      <c r="B164" s="49" t="s">
        <v>244</v>
      </c>
      <c r="C164" s="52" t="s">
        <v>113</v>
      </c>
      <c r="D164" s="73">
        <f>D163</f>
        <v>4</v>
      </c>
      <c r="E164" s="12"/>
      <c r="F164" s="12"/>
      <c r="G164" s="18"/>
      <c r="H164" s="18"/>
      <c r="I164" s="4"/>
      <c r="J164" s="4"/>
    </row>
    <row r="165" spans="1:10">
      <c r="A165" s="51">
        <f t="shared" si="16"/>
        <v>108</v>
      </c>
      <c r="B165" s="49" t="s">
        <v>245</v>
      </c>
      <c r="C165" s="52" t="s">
        <v>108</v>
      </c>
      <c r="D165" s="73" t="s">
        <v>246</v>
      </c>
      <c r="E165" s="12"/>
      <c r="F165" s="18"/>
      <c r="G165" s="18"/>
      <c r="H165" s="18"/>
      <c r="I165" s="4"/>
      <c r="J165" s="4"/>
    </row>
    <row r="166" spans="1:10" ht="61.75">
      <c r="A166" s="51">
        <f t="shared" si="16"/>
        <v>109</v>
      </c>
      <c r="B166" s="74" t="s">
        <v>247</v>
      </c>
      <c r="C166" s="52" t="s">
        <v>16</v>
      </c>
      <c r="D166" s="73">
        <v>0.7</v>
      </c>
      <c r="E166" s="15">
        <f>0.65*0.55*2</f>
        <v>0.71500000000000008</v>
      </c>
      <c r="F166" s="18"/>
      <c r="G166" s="18"/>
      <c r="H166" s="18"/>
      <c r="I166" s="4"/>
      <c r="J166" s="4"/>
    </row>
    <row r="167" spans="1:10" ht="46.3">
      <c r="A167" s="51">
        <f t="shared" si="16"/>
        <v>110</v>
      </c>
      <c r="B167" s="74" t="s">
        <v>248</v>
      </c>
      <c r="C167" s="52" t="s">
        <v>16</v>
      </c>
      <c r="D167" s="73">
        <f>D166</f>
        <v>0.7</v>
      </c>
      <c r="E167" s="15"/>
      <c r="F167" s="18"/>
      <c r="G167" s="18"/>
      <c r="H167" s="18"/>
      <c r="I167" s="4"/>
      <c r="J167" s="4"/>
    </row>
    <row r="168" spans="1:10" ht="36.75" customHeight="1">
      <c r="A168" s="94" t="s">
        <v>34</v>
      </c>
      <c r="B168" s="94"/>
      <c r="C168" s="94"/>
      <c r="D168" s="94"/>
      <c r="E168" s="12"/>
      <c r="F168" s="12"/>
      <c r="G168" s="12"/>
      <c r="H168" s="12"/>
      <c r="I168" s="4"/>
      <c r="J168" s="4"/>
    </row>
    <row r="169" spans="1:10">
      <c r="A169" s="52" t="s">
        <v>35</v>
      </c>
      <c r="B169" s="52" t="s">
        <v>36</v>
      </c>
      <c r="C169" s="52" t="s">
        <v>1</v>
      </c>
      <c r="D169" s="52" t="s">
        <v>37</v>
      </c>
      <c r="E169" s="12"/>
      <c r="F169" s="12"/>
      <c r="G169" s="12"/>
      <c r="H169" s="12"/>
      <c r="I169" s="4"/>
      <c r="J169" s="4"/>
    </row>
    <row r="170" spans="1:10">
      <c r="A170" s="52">
        <v>1</v>
      </c>
      <c r="B170" s="49" t="s">
        <v>48</v>
      </c>
      <c r="C170" s="75" t="s">
        <v>15</v>
      </c>
      <c r="D170" s="52">
        <v>1</v>
      </c>
      <c r="E170" s="12"/>
      <c r="F170" s="12"/>
      <c r="G170" s="12"/>
      <c r="H170" s="12"/>
      <c r="I170" s="4"/>
      <c r="J170" s="4"/>
    </row>
    <row r="171" spans="1:10" ht="30.9">
      <c r="A171" s="52">
        <v>2</v>
      </c>
      <c r="B171" s="49" t="s">
        <v>115</v>
      </c>
      <c r="C171" s="75" t="s">
        <v>15</v>
      </c>
      <c r="D171" s="52">
        <v>1</v>
      </c>
      <c r="E171" s="12"/>
      <c r="F171" s="12"/>
      <c r="G171" s="12"/>
      <c r="H171" s="12"/>
      <c r="I171" s="4"/>
      <c r="J171" s="4"/>
    </row>
    <row r="172" spans="1:10" ht="15.75" customHeight="1">
      <c r="A172" s="52">
        <v>5</v>
      </c>
      <c r="B172" s="49" t="s">
        <v>38</v>
      </c>
      <c r="C172" s="75" t="s">
        <v>15</v>
      </c>
      <c r="D172" s="52">
        <v>1</v>
      </c>
      <c r="E172" s="12"/>
      <c r="F172" s="12"/>
      <c r="G172" s="12"/>
      <c r="H172" s="12"/>
      <c r="I172" s="4"/>
      <c r="J172" s="4"/>
    </row>
    <row r="173" spans="1:10">
      <c r="A173" s="52">
        <v>6</v>
      </c>
      <c r="B173" s="49" t="s">
        <v>39</v>
      </c>
      <c r="C173" s="75" t="s">
        <v>15</v>
      </c>
      <c r="D173" s="52">
        <v>1</v>
      </c>
      <c r="E173" s="12"/>
      <c r="F173" s="12"/>
      <c r="G173" s="12"/>
      <c r="H173" s="12"/>
      <c r="I173" s="4"/>
      <c r="J173" s="4"/>
    </row>
    <row r="174" spans="1:10">
      <c r="A174" s="52">
        <v>7</v>
      </c>
      <c r="B174" s="76" t="s">
        <v>40</v>
      </c>
      <c r="C174" s="75" t="s">
        <v>15</v>
      </c>
      <c r="D174" s="75" t="s">
        <v>41</v>
      </c>
      <c r="E174" s="12"/>
      <c r="F174" s="12"/>
      <c r="G174" s="12"/>
      <c r="H174" s="12"/>
      <c r="I174" s="4"/>
      <c r="J174" s="4"/>
    </row>
    <row r="175" spans="1:10">
      <c r="A175" s="52">
        <v>8</v>
      </c>
      <c r="B175" s="77" t="s">
        <v>49</v>
      </c>
      <c r="C175" s="78" t="s">
        <v>15</v>
      </c>
      <c r="D175" s="78" t="s">
        <v>41</v>
      </c>
      <c r="E175" s="12"/>
      <c r="F175" s="12"/>
      <c r="G175" s="12"/>
      <c r="H175" s="12"/>
      <c r="I175" s="4"/>
      <c r="J175" s="4"/>
    </row>
    <row r="176" spans="1:10">
      <c r="A176" s="52">
        <v>9</v>
      </c>
      <c r="B176" s="79" t="s">
        <v>51</v>
      </c>
      <c r="C176" s="75" t="s">
        <v>15</v>
      </c>
      <c r="D176" s="75" t="s">
        <v>41</v>
      </c>
      <c r="E176" s="12"/>
      <c r="F176" s="12"/>
      <c r="G176" s="12"/>
      <c r="H176" s="12"/>
      <c r="I176" s="4"/>
      <c r="J176" s="4"/>
    </row>
    <row r="177" spans="1:10" ht="40.5" customHeight="1">
      <c r="A177" s="95" t="s">
        <v>42</v>
      </c>
      <c r="B177" s="96"/>
      <c r="C177" s="96"/>
      <c r="D177" s="97"/>
      <c r="E177" s="12"/>
      <c r="F177" s="12"/>
      <c r="G177" s="12"/>
      <c r="H177" s="12"/>
      <c r="I177" s="4"/>
      <c r="J177" s="4"/>
    </row>
    <row r="178" spans="1:10" ht="15.75" customHeight="1">
      <c r="A178" s="80"/>
      <c r="B178" s="80"/>
      <c r="C178" s="80"/>
      <c r="D178" s="80"/>
      <c r="E178" s="12"/>
      <c r="F178" s="12"/>
      <c r="G178" s="12"/>
      <c r="H178" s="12"/>
      <c r="I178" s="4"/>
      <c r="J178" s="4"/>
    </row>
    <row r="179" spans="1:10" ht="50.25" customHeight="1">
      <c r="A179" s="98" t="s">
        <v>254</v>
      </c>
      <c r="B179" s="98"/>
      <c r="C179" s="98"/>
      <c r="D179" s="98"/>
      <c r="E179" s="12"/>
      <c r="F179" s="12"/>
      <c r="G179" s="12"/>
      <c r="H179" s="12"/>
      <c r="I179" s="4"/>
      <c r="J179" s="4"/>
    </row>
    <row r="180" spans="1:10" ht="51" customHeight="1">
      <c r="A180" s="90" t="s">
        <v>14</v>
      </c>
      <c r="B180" s="90"/>
      <c r="C180" s="90"/>
      <c r="D180" s="90"/>
      <c r="E180" s="12"/>
      <c r="F180" s="12"/>
      <c r="G180" s="12"/>
      <c r="H180" s="12"/>
      <c r="I180" s="4"/>
      <c r="J180" s="4"/>
    </row>
    <row r="181" spans="1:10" ht="48" customHeight="1">
      <c r="A181" s="90" t="s">
        <v>7</v>
      </c>
      <c r="B181" s="90"/>
      <c r="C181" s="90"/>
      <c r="D181" s="90"/>
      <c r="E181" s="12"/>
      <c r="F181" s="12"/>
      <c r="G181" s="12"/>
      <c r="H181" s="12"/>
      <c r="I181" s="4"/>
      <c r="J181" s="4"/>
    </row>
    <row r="182" spans="1:10" ht="55.5" customHeight="1">
      <c r="A182" s="90" t="s">
        <v>249</v>
      </c>
      <c r="B182" s="90"/>
      <c r="C182" s="90"/>
      <c r="D182" s="90"/>
      <c r="E182" s="12"/>
      <c r="F182" s="12"/>
      <c r="G182" s="12"/>
      <c r="H182" s="12"/>
      <c r="I182" s="4"/>
      <c r="J182" s="4"/>
    </row>
    <row r="183" spans="1:10" ht="99" customHeight="1">
      <c r="A183" s="90" t="s">
        <v>23</v>
      </c>
      <c r="B183" s="90"/>
      <c r="C183" s="90"/>
      <c r="D183" s="90"/>
      <c r="E183" s="12"/>
      <c r="F183" s="12"/>
      <c r="G183" s="12"/>
      <c r="H183" s="12"/>
      <c r="I183" s="4"/>
      <c r="J183" s="4"/>
    </row>
    <row r="184" spans="1:10" ht="53.25" customHeight="1">
      <c r="A184" s="90" t="s">
        <v>250</v>
      </c>
      <c r="B184" s="90"/>
      <c r="C184" s="90"/>
      <c r="D184" s="90"/>
      <c r="E184" s="12"/>
      <c r="F184" s="12"/>
      <c r="G184" s="12"/>
      <c r="H184" s="12"/>
      <c r="I184" s="4"/>
      <c r="J184" s="4"/>
    </row>
    <row r="185" spans="1:10" ht="42" customHeight="1">
      <c r="A185" s="90" t="s">
        <v>8</v>
      </c>
      <c r="B185" s="90"/>
      <c r="C185" s="90"/>
      <c r="D185" s="90"/>
      <c r="E185" s="12"/>
      <c r="F185" s="12"/>
      <c r="G185" s="12"/>
      <c r="H185" s="12"/>
      <c r="I185" s="4"/>
      <c r="J185" s="4"/>
    </row>
    <row r="186" spans="1:10" ht="61.5" customHeight="1">
      <c r="A186" s="90" t="s">
        <v>47</v>
      </c>
      <c r="B186" s="90"/>
      <c r="C186" s="90"/>
      <c r="D186" s="90"/>
      <c r="E186" s="12"/>
      <c r="F186" s="12"/>
      <c r="G186" s="12"/>
      <c r="H186" s="12"/>
      <c r="I186" s="4"/>
      <c r="J186" s="4"/>
    </row>
    <row r="187" spans="1:10" ht="41.25" customHeight="1">
      <c r="A187" s="90" t="s">
        <v>21</v>
      </c>
      <c r="B187" s="90"/>
      <c r="C187" s="90"/>
      <c r="D187" s="90"/>
      <c r="E187" s="12"/>
      <c r="F187" s="12"/>
      <c r="G187" s="12"/>
      <c r="H187" s="12"/>
      <c r="I187" s="4"/>
      <c r="J187" s="4"/>
    </row>
    <row r="188" spans="1:10" ht="65.25" customHeight="1">
      <c r="A188" s="90" t="s">
        <v>9</v>
      </c>
      <c r="B188" s="90"/>
      <c r="C188" s="90"/>
      <c r="D188" s="90"/>
      <c r="E188" s="12"/>
      <c r="F188" s="12"/>
      <c r="G188" s="12"/>
      <c r="H188" s="12"/>
      <c r="I188" s="4"/>
      <c r="J188" s="4"/>
    </row>
    <row r="189" spans="1:10" ht="57" customHeight="1">
      <c r="A189" s="90" t="s">
        <v>10</v>
      </c>
      <c r="B189" s="90"/>
      <c r="C189" s="90"/>
      <c r="D189" s="90"/>
      <c r="E189" s="12"/>
      <c r="F189" s="12"/>
      <c r="G189" s="12"/>
      <c r="H189" s="12"/>
      <c r="I189" s="4"/>
      <c r="J189" s="4"/>
    </row>
    <row r="190" spans="1:10" ht="80.25" customHeight="1">
      <c r="A190" s="90" t="s">
        <v>22</v>
      </c>
      <c r="B190" s="90"/>
      <c r="C190" s="90"/>
      <c r="D190" s="90"/>
      <c r="E190" s="12"/>
      <c r="F190" s="12"/>
      <c r="G190" s="12"/>
      <c r="H190" s="12"/>
      <c r="I190" s="4"/>
      <c r="J190" s="4"/>
    </row>
    <row r="191" spans="1:10" ht="53.25" customHeight="1">
      <c r="A191" s="90" t="s">
        <v>11</v>
      </c>
      <c r="B191" s="90"/>
      <c r="C191" s="90"/>
      <c r="D191" s="90"/>
      <c r="E191" s="12"/>
      <c r="F191" s="12"/>
      <c r="G191" s="12"/>
      <c r="H191" s="12"/>
      <c r="I191" s="4"/>
      <c r="J191" s="4"/>
    </row>
    <row r="192" spans="1:10" ht="58.5" customHeight="1">
      <c r="A192" s="90" t="s">
        <v>26</v>
      </c>
      <c r="B192" s="90"/>
      <c r="C192" s="90"/>
      <c r="D192" s="90"/>
      <c r="E192" s="12"/>
      <c r="F192" s="12"/>
      <c r="G192" s="12"/>
      <c r="H192" s="12"/>
      <c r="I192" s="4"/>
      <c r="J192" s="4"/>
    </row>
    <row r="193" spans="1:10" ht="64.5" customHeight="1">
      <c r="A193" s="90" t="s">
        <v>27</v>
      </c>
      <c r="B193" s="90"/>
      <c r="C193" s="90"/>
      <c r="D193" s="90"/>
      <c r="E193" s="12"/>
      <c r="F193" s="12"/>
      <c r="G193" s="12"/>
      <c r="H193" s="12"/>
      <c r="I193" s="4"/>
      <c r="J193" s="4"/>
    </row>
    <row r="194" spans="1:10" ht="39" customHeight="1">
      <c r="A194" s="103" t="s">
        <v>46</v>
      </c>
      <c r="B194" s="103"/>
      <c r="C194" s="103"/>
      <c r="D194" s="103"/>
      <c r="E194" s="12"/>
      <c r="F194" s="12"/>
      <c r="G194" s="12"/>
      <c r="H194" s="12"/>
      <c r="I194" s="4"/>
      <c r="J194" s="4"/>
    </row>
    <row r="195" spans="1:10" ht="128.25" customHeight="1">
      <c r="A195" s="104" t="s">
        <v>28</v>
      </c>
      <c r="B195" s="104"/>
      <c r="C195" s="104"/>
      <c r="D195" s="104"/>
      <c r="E195" s="12"/>
      <c r="F195" s="12"/>
      <c r="G195" s="12"/>
      <c r="H195" s="12"/>
      <c r="I195" s="4"/>
      <c r="J195" s="4"/>
    </row>
    <row r="196" spans="1:10" ht="57" customHeight="1">
      <c r="A196" s="90" t="s">
        <v>220</v>
      </c>
      <c r="B196" s="90"/>
      <c r="C196" s="90"/>
      <c r="D196" s="90"/>
      <c r="E196" s="12"/>
      <c r="F196" s="12"/>
      <c r="G196" s="12"/>
      <c r="H196" s="12"/>
      <c r="I196" s="4"/>
      <c r="J196" s="4"/>
    </row>
    <row r="197" spans="1:10" ht="57" customHeight="1">
      <c r="A197" s="90" t="s">
        <v>221</v>
      </c>
      <c r="B197" s="90"/>
      <c r="C197" s="90"/>
      <c r="D197" s="90"/>
      <c r="E197" s="12"/>
      <c r="F197" s="12"/>
      <c r="G197" s="12"/>
      <c r="H197" s="12"/>
      <c r="I197" s="4"/>
      <c r="J197" s="4"/>
    </row>
    <row r="198" spans="1:10" ht="73.5" customHeight="1">
      <c r="A198" s="90" t="s">
        <v>97</v>
      </c>
      <c r="B198" s="90"/>
      <c r="C198" s="90"/>
      <c r="D198" s="90"/>
      <c r="E198" s="12"/>
      <c r="F198" s="12"/>
      <c r="G198" s="12"/>
      <c r="H198" s="12"/>
      <c r="I198" s="4"/>
      <c r="J198" s="4"/>
    </row>
    <row r="199" spans="1:10" ht="57" customHeight="1">
      <c r="A199" s="103" t="s">
        <v>98</v>
      </c>
      <c r="B199" s="103"/>
      <c r="C199" s="103"/>
      <c r="D199" s="103"/>
      <c r="E199" s="12"/>
      <c r="F199" s="12"/>
      <c r="G199" s="12"/>
      <c r="H199" s="12"/>
      <c r="I199" s="4"/>
      <c r="J199" s="4"/>
    </row>
    <row r="200" spans="1:10" ht="89.25" customHeight="1">
      <c r="A200" s="90" t="s">
        <v>29</v>
      </c>
      <c r="B200" s="90"/>
      <c r="C200" s="90"/>
      <c r="D200" s="90"/>
      <c r="E200" s="12"/>
      <c r="F200" s="12"/>
      <c r="G200" s="12"/>
      <c r="H200" s="12"/>
      <c r="I200" s="4"/>
      <c r="J200" s="4"/>
    </row>
    <row r="201" spans="1:10" ht="117.75" customHeight="1">
      <c r="A201" s="104" t="s">
        <v>33</v>
      </c>
      <c r="B201" s="104"/>
      <c r="C201" s="104"/>
      <c r="D201" s="104"/>
      <c r="E201" s="12"/>
      <c r="F201" s="12"/>
      <c r="G201" s="12"/>
      <c r="H201" s="12"/>
      <c r="I201" s="4"/>
      <c r="J201" s="4"/>
    </row>
    <row r="202" spans="1:10" ht="78.75" customHeight="1">
      <c r="A202" s="104" t="s">
        <v>99</v>
      </c>
      <c r="B202" s="104"/>
      <c r="C202" s="104"/>
      <c r="D202" s="104"/>
      <c r="E202" s="12"/>
      <c r="F202" s="12"/>
      <c r="G202" s="12"/>
      <c r="H202" s="12"/>
      <c r="I202" s="4"/>
      <c r="J202" s="4"/>
    </row>
    <row r="203" spans="1:10" ht="70.5" customHeight="1">
      <c r="A203" s="104" t="s">
        <v>100</v>
      </c>
      <c r="B203" s="104"/>
      <c r="C203" s="104"/>
      <c r="D203" s="104"/>
      <c r="E203" s="12"/>
      <c r="F203" s="12"/>
      <c r="G203" s="12"/>
      <c r="H203" s="12"/>
      <c r="I203" s="4"/>
      <c r="J203" s="4"/>
    </row>
    <row r="204" spans="1:10" ht="70.5" customHeight="1">
      <c r="A204" s="104" t="s">
        <v>50</v>
      </c>
      <c r="B204" s="104"/>
      <c r="C204" s="104"/>
      <c r="D204" s="104"/>
      <c r="E204" s="12"/>
      <c r="F204" s="12"/>
      <c r="G204" s="12"/>
      <c r="H204" s="12"/>
      <c r="I204" s="4"/>
      <c r="J204" s="4"/>
    </row>
    <row r="205" spans="1:10" ht="166.5" customHeight="1">
      <c r="A205" s="90" t="s">
        <v>101</v>
      </c>
      <c r="B205" s="90"/>
      <c r="C205" s="90"/>
      <c r="D205" s="90"/>
      <c r="E205" s="12"/>
      <c r="F205" s="12"/>
      <c r="G205" s="12"/>
      <c r="H205" s="12"/>
      <c r="I205" s="4"/>
      <c r="J205" s="4"/>
    </row>
    <row r="206" spans="1:10">
      <c r="A206" s="7"/>
      <c r="C206" s="82"/>
      <c r="D206" s="84"/>
      <c r="E206" s="12"/>
      <c r="F206" s="12"/>
      <c r="G206" s="12"/>
      <c r="H206" s="12"/>
      <c r="I206" s="4"/>
      <c r="J206" s="4"/>
    </row>
    <row r="207" spans="1:10">
      <c r="E207" s="12"/>
      <c r="F207" s="12"/>
      <c r="G207" s="12"/>
      <c r="H207" s="12"/>
      <c r="I207" s="4"/>
      <c r="J207" s="4"/>
    </row>
    <row r="208" spans="1:10">
      <c r="E208" s="12"/>
      <c r="F208" s="12"/>
      <c r="G208" s="12"/>
      <c r="H208" s="12"/>
      <c r="I208" s="4"/>
      <c r="J208" s="4"/>
    </row>
    <row r="209" spans="1:10" ht="24" customHeight="1">
      <c r="E209" s="12"/>
      <c r="F209" s="12"/>
      <c r="G209" s="12"/>
      <c r="H209" s="12"/>
    </row>
    <row r="210" spans="1:10" ht="35.25" customHeight="1">
      <c r="E210" s="12"/>
      <c r="F210" s="12"/>
      <c r="G210" s="12"/>
      <c r="H210" s="12"/>
    </row>
    <row r="211" spans="1:10" ht="36" customHeight="1">
      <c r="E211" s="12"/>
      <c r="F211" s="12"/>
      <c r="G211" s="12"/>
      <c r="H211" s="12"/>
    </row>
    <row r="212" spans="1:10" ht="35.25" customHeight="1">
      <c r="E212" s="12"/>
      <c r="F212" s="12"/>
      <c r="G212" s="12"/>
      <c r="H212" s="12"/>
    </row>
    <row r="213" spans="1:10" ht="31.5" customHeight="1">
      <c r="E213" s="12"/>
      <c r="F213" s="12"/>
      <c r="G213" s="12"/>
      <c r="H213" s="12"/>
    </row>
    <row r="214" spans="1:10" ht="28.5" customHeight="1">
      <c r="E214" s="12"/>
      <c r="F214" s="12"/>
      <c r="G214" s="12"/>
      <c r="H214" s="12"/>
    </row>
    <row r="215" spans="1:10">
      <c r="E215" s="12"/>
      <c r="F215" s="12"/>
      <c r="G215" s="12"/>
      <c r="H215" s="12"/>
    </row>
    <row r="216" spans="1:10" ht="20.25" customHeight="1">
      <c r="E216" s="12"/>
      <c r="F216" s="12"/>
      <c r="G216" s="12"/>
      <c r="H216" s="12"/>
    </row>
    <row r="217" spans="1:10">
      <c r="E217" s="12"/>
      <c r="F217" s="12"/>
      <c r="G217" s="12"/>
      <c r="H217" s="12"/>
    </row>
    <row r="218" spans="1:10">
      <c r="E218" s="12"/>
      <c r="F218" s="12"/>
      <c r="G218" s="12"/>
      <c r="H218" s="12"/>
    </row>
    <row r="219" spans="1:10">
      <c r="E219" s="12"/>
      <c r="F219" s="12"/>
      <c r="G219" s="12"/>
      <c r="H219" s="12"/>
    </row>
    <row r="220" spans="1:10">
      <c r="E220" s="12"/>
      <c r="F220" s="12"/>
      <c r="G220" s="12"/>
      <c r="H220" s="12"/>
    </row>
    <row r="221" spans="1:10" ht="20.25" customHeight="1">
      <c r="E221" s="4"/>
      <c r="F221" s="4"/>
      <c r="G221" s="4"/>
      <c r="H221" s="4"/>
      <c r="I221" s="4"/>
      <c r="J221" s="4"/>
    </row>
    <row r="222" spans="1:10" ht="21.75" customHeight="1">
      <c r="E222" s="4"/>
      <c r="F222" s="4"/>
      <c r="G222" s="4"/>
      <c r="H222" s="4"/>
      <c r="I222" s="4"/>
      <c r="J222" s="4"/>
    </row>
    <row r="223" spans="1:10" s="6" customFormat="1" ht="53.25" customHeight="1">
      <c r="A223" s="11"/>
      <c r="B223" s="82"/>
      <c r="C223" s="2"/>
      <c r="D223" s="8"/>
      <c r="E223" s="5"/>
      <c r="F223" s="5"/>
      <c r="G223" s="5"/>
      <c r="H223" s="5"/>
      <c r="I223" s="5"/>
      <c r="J223" s="5"/>
    </row>
    <row r="224" spans="1:10" s="6" customFormat="1" ht="44.25" customHeight="1">
      <c r="A224" s="11"/>
      <c r="B224" s="82"/>
      <c r="C224" s="2"/>
      <c r="D224" s="8"/>
      <c r="E224" s="5"/>
      <c r="F224" s="5"/>
      <c r="G224" s="5"/>
      <c r="H224" s="5"/>
      <c r="I224" s="5"/>
      <c r="J224" s="5"/>
    </row>
    <row r="225" spans="1:10" s="6" customFormat="1" ht="89.25" customHeight="1">
      <c r="A225" s="11"/>
      <c r="B225" s="82"/>
      <c r="C225" s="2"/>
      <c r="D225" s="8"/>
      <c r="E225" s="5"/>
      <c r="F225" s="5"/>
      <c r="G225" s="5"/>
      <c r="H225" s="5"/>
      <c r="I225" s="5"/>
      <c r="J225" s="5"/>
    </row>
    <row r="226" spans="1:10" s="6" customFormat="1" ht="54" customHeight="1">
      <c r="A226" s="11"/>
      <c r="B226" s="82"/>
      <c r="C226" s="2"/>
      <c r="D226" s="8"/>
      <c r="E226" s="5"/>
      <c r="F226" s="5"/>
      <c r="G226" s="5"/>
      <c r="H226" s="5"/>
      <c r="I226" s="5"/>
      <c r="J226" s="5"/>
    </row>
    <row r="227" spans="1:10" s="6" customFormat="1" ht="35.25" customHeight="1">
      <c r="A227" s="11"/>
      <c r="B227" s="82"/>
      <c r="C227" s="2"/>
      <c r="D227" s="8"/>
      <c r="E227" s="5"/>
      <c r="F227" s="5"/>
      <c r="G227" s="5"/>
      <c r="H227" s="5"/>
      <c r="I227" s="5"/>
      <c r="J227" s="5"/>
    </row>
    <row r="228" spans="1:10" s="6" customFormat="1" ht="94.5" customHeight="1">
      <c r="A228" s="11"/>
      <c r="B228" s="82"/>
      <c r="C228" s="2"/>
      <c r="D228" s="8"/>
      <c r="E228" s="5"/>
      <c r="F228" s="5"/>
      <c r="G228" s="5"/>
      <c r="H228" s="5"/>
      <c r="I228" s="5"/>
      <c r="J228" s="5"/>
    </row>
    <row r="229" spans="1:10" s="6" customFormat="1" ht="37.5" customHeight="1">
      <c r="A229" s="11"/>
      <c r="B229" s="82"/>
      <c r="C229" s="2"/>
      <c r="D229" s="8"/>
      <c r="E229" s="5"/>
      <c r="F229" s="5"/>
      <c r="G229" s="5"/>
      <c r="H229" s="5"/>
      <c r="I229" s="5"/>
      <c r="J229" s="5"/>
    </row>
    <row r="230" spans="1:10" s="6" customFormat="1" ht="66" customHeight="1">
      <c r="A230" s="11"/>
      <c r="B230" s="82"/>
      <c r="C230" s="2"/>
      <c r="D230" s="8"/>
      <c r="E230" s="5"/>
      <c r="F230" s="5"/>
      <c r="G230" s="5"/>
      <c r="H230" s="5"/>
      <c r="I230" s="5"/>
      <c r="J230" s="5"/>
    </row>
    <row r="231" spans="1:10" s="6" customFormat="1" ht="34.5" customHeight="1">
      <c r="A231" s="11"/>
      <c r="B231" s="82"/>
      <c r="C231" s="2"/>
      <c r="D231" s="8"/>
      <c r="E231" s="5"/>
      <c r="F231" s="5"/>
      <c r="G231" s="5"/>
      <c r="H231" s="5"/>
      <c r="I231" s="5"/>
      <c r="J231" s="5"/>
    </row>
    <row r="232" spans="1:10" s="6" customFormat="1" ht="51" customHeight="1">
      <c r="A232" s="11"/>
      <c r="B232" s="82"/>
      <c r="C232" s="2"/>
      <c r="D232" s="8"/>
      <c r="E232" s="5"/>
      <c r="F232" s="5"/>
      <c r="G232" s="5"/>
      <c r="H232" s="5"/>
      <c r="I232" s="5"/>
      <c r="J232" s="5"/>
    </row>
    <row r="233" spans="1:10" s="6" customFormat="1" ht="28.5" customHeight="1">
      <c r="A233" s="11"/>
      <c r="B233" s="82"/>
      <c r="C233" s="2"/>
      <c r="D233" s="8"/>
      <c r="E233" s="5"/>
      <c r="F233" s="5"/>
      <c r="G233" s="5"/>
      <c r="H233" s="5"/>
      <c r="I233" s="5"/>
      <c r="J233" s="5"/>
    </row>
    <row r="234" spans="1:10" s="6" customFormat="1" ht="28.5" customHeight="1">
      <c r="A234" s="11"/>
      <c r="B234" s="82"/>
      <c r="C234" s="2"/>
      <c r="D234" s="8"/>
      <c r="E234" s="5"/>
      <c r="F234" s="5"/>
      <c r="G234" s="5"/>
      <c r="H234" s="5"/>
      <c r="I234" s="5"/>
      <c r="J234" s="5"/>
    </row>
    <row r="235" spans="1:10" s="6" customFormat="1" ht="52.5" customHeight="1">
      <c r="A235" s="11"/>
      <c r="B235" s="82"/>
      <c r="C235" s="2"/>
      <c r="D235" s="8"/>
      <c r="E235" s="5"/>
      <c r="F235" s="5"/>
      <c r="G235" s="5"/>
      <c r="H235" s="5"/>
      <c r="I235" s="5"/>
      <c r="J235" s="5"/>
    </row>
    <row r="236" spans="1:10" s="6" customFormat="1" ht="20.25" customHeight="1">
      <c r="A236" s="11"/>
      <c r="B236" s="82"/>
      <c r="C236" s="2"/>
      <c r="D236" s="8"/>
      <c r="E236" s="5"/>
      <c r="F236" s="5"/>
      <c r="G236" s="5"/>
      <c r="H236" s="5"/>
      <c r="I236" s="5"/>
      <c r="J236" s="5"/>
    </row>
    <row r="237" spans="1:10" s="6" customFormat="1" ht="136.5" customHeight="1">
      <c r="A237" s="11"/>
      <c r="B237" s="82"/>
      <c r="C237" s="2"/>
      <c r="D237" s="8"/>
      <c r="E237" s="5"/>
      <c r="F237" s="5"/>
      <c r="G237" s="5"/>
      <c r="H237" s="5"/>
      <c r="I237" s="5"/>
      <c r="J237" s="5"/>
    </row>
    <row r="238" spans="1:10" s="6" customFormat="1" ht="24.75" customHeight="1">
      <c r="A238" s="11"/>
      <c r="B238" s="82"/>
      <c r="C238" s="2"/>
      <c r="D238" s="8"/>
      <c r="E238" s="5"/>
      <c r="F238" s="5"/>
      <c r="G238" s="5"/>
      <c r="H238" s="5"/>
      <c r="I238" s="5"/>
      <c r="J238" s="5"/>
    </row>
    <row r="239" spans="1:10" s="6" customFormat="1" ht="66" customHeight="1">
      <c r="A239" s="11"/>
      <c r="B239" s="82"/>
      <c r="C239" s="2"/>
      <c r="D239" s="8"/>
      <c r="E239" s="5"/>
      <c r="F239" s="5"/>
      <c r="G239" s="5"/>
      <c r="H239" s="5"/>
      <c r="I239" s="5"/>
      <c r="J239" s="5"/>
    </row>
    <row r="240" spans="1:10" s="6" customFormat="1" ht="112.5" customHeight="1">
      <c r="A240" s="11"/>
      <c r="B240" s="82"/>
      <c r="C240" s="2"/>
      <c r="D240" s="8"/>
      <c r="E240" s="5"/>
      <c r="F240" s="5"/>
      <c r="G240" s="5"/>
      <c r="H240" s="5"/>
      <c r="I240" s="5"/>
      <c r="J240" s="5"/>
    </row>
    <row r="241" spans="1:10" s="6" customFormat="1" ht="46.5" customHeight="1">
      <c r="A241" s="11"/>
      <c r="B241" s="82"/>
      <c r="C241" s="2"/>
      <c r="D241" s="8"/>
      <c r="E241" s="5"/>
      <c r="F241" s="5"/>
      <c r="G241" s="5"/>
      <c r="H241" s="5"/>
      <c r="I241" s="5"/>
      <c r="J241" s="5"/>
    </row>
    <row r="242" spans="1:10" s="6" customFormat="1" ht="142.5" customHeight="1">
      <c r="A242" s="11"/>
      <c r="B242" s="82"/>
      <c r="C242" s="2"/>
      <c r="D242" s="8"/>
      <c r="E242" s="5"/>
      <c r="F242" s="5"/>
      <c r="G242" s="5"/>
      <c r="H242" s="5"/>
      <c r="I242" s="5"/>
      <c r="J242" s="5"/>
    </row>
    <row r="243" spans="1:10" s="6" customFormat="1" ht="54.75" customHeight="1">
      <c r="A243" s="11"/>
      <c r="B243" s="82"/>
      <c r="C243" s="2"/>
      <c r="D243" s="8"/>
      <c r="E243" s="5"/>
      <c r="F243" s="5"/>
      <c r="G243" s="5"/>
      <c r="H243" s="5"/>
      <c r="I243" s="5"/>
      <c r="J243" s="5"/>
    </row>
    <row r="244" spans="1:10" s="6" customFormat="1" ht="129.75" customHeight="1">
      <c r="A244" s="11"/>
      <c r="B244" s="82"/>
      <c r="C244" s="2"/>
      <c r="D244" s="8"/>
      <c r="E244" s="5"/>
      <c r="F244" s="5"/>
      <c r="G244" s="5"/>
      <c r="H244" s="5"/>
      <c r="I244" s="5"/>
      <c r="J244" s="5"/>
    </row>
    <row r="245" spans="1:10" s="6" customFormat="1" ht="49.5" customHeight="1">
      <c r="A245" s="11"/>
      <c r="B245" s="82"/>
      <c r="C245" s="2"/>
      <c r="D245" s="8"/>
      <c r="E245" s="5"/>
      <c r="F245" s="5"/>
      <c r="G245" s="5"/>
      <c r="H245" s="5"/>
      <c r="I245" s="5"/>
      <c r="J245" s="5"/>
    </row>
    <row r="246" spans="1:10" s="6" customFormat="1" ht="9.75" customHeight="1">
      <c r="A246" s="11"/>
      <c r="B246" s="82"/>
      <c r="C246" s="2"/>
      <c r="D246" s="8"/>
      <c r="E246" s="5"/>
      <c r="F246" s="5"/>
      <c r="G246" s="5"/>
      <c r="H246" s="5"/>
      <c r="I246" s="5"/>
      <c r="J246" s="5"/>
    </row>
    <row r="247" spans="1:10" s="6" customFormat="1" ht="15.75" customHeight="1">
      <c r="A247" s="11"/>
      <c r="B247" s="82"/>
      <c r="C247" s="2"/>
      <c r="D247" s="8"/>
      <c r="E247" s="5"/>
      <c r="F247" s="5"/>
      <c r="G247" s="5"/>
      <c r="H247" s="5"/>
      <c r="I247" s="5"/>
      <c r="J247" s="5"/>
    </row>
  </sheetData>
  <autoFilter ref="A20:E200" xr:uid="{00000000-0009-0000-0000-000000000000}"/>
  <mergeCells count="76">
    <mergeCell ref="C1:D1"/>
    <mergeCell ref="A58:D58"/>
    <mergeCell ref="A145:D145"/>
    <mergeCell ref="A117:D117"/>
    <mergeCell ref="A118:D118"/>
    <mergeCell ref="A122:D122"/>
    <mergeCell ref="A129:D129"/>
    <mergeCell ref="B104:B105"/>
    <mergeCell ref="D104:D105"/>
    <mergeCell ref="C104:C105"/>
    <mergeCell ref="A104:A105"/>
    <mergeCell ref="A103:D103"/>
    <mergeCell ref="A102:D102"/>
    <mergeCell ref="A109:D109"/>
    <mergeCell ref="A63:D63"/>
    <mergeCell ref="A64:D64"/>
    <mergeCell ref="A101:D101"/>
    <mergeCell ref="A71:D71"/>
    <mergeCell ref="A72:D72"/>
    <mergeCell ref="A73:D73"/>
    <mergeCell ref="A80:D80"/>
    <mergeCell ref="A22:D22"/>
    <mergeCell ref="A87:D87"/>
    <mergeCell ref="A94:D94"/>
    <mergeCell ref="A9:D9"/>
    <mergeCell ref="A11:D11"/>
    <mergeCell ref="A13:D13"/>
    <mergeCell ref="A15:D15"/>
    <mergeCell ref="A17:D17"/>
    <mergeCell ref="A18:D18"/>
    <mergeCell ref="A21:D21"/>
    <mergeCell ref="A35:D35"/>
    <mergeCell ref="A34:D34"/>
    <mergeCell ref="A31:D31"/>
    <mergeCell ref="A48:D48"/>
    <mergeCell ref="A53:D53"/>
    <mergeCell ref="A47:D47"/>
    <mergeCell ref="A3:D3"/>
    <mergeCell ref="A4:D4"/>
    <mergeCell ref="A5:D5"/>
    <mergeCell ref="A6:D6"/>
    <mergeCell ref="A7:D7"/>
    <mergeCell ref="A194:D194"/>
    <mergeCell ref="A196:D196"/>
    <mergeCell ref="A205:D205"/>
    <mergeCell ref="A200:D200"/>
    <mergeCell ref="A201:D201"/>
    <mergeCell ref="A203:D203"/>
    <mergeCell ref="A195:D195"/>
    <mergeCell ref="A202:D202"/>
    <mergeCell ref="A204:D204"/>
    <mergeCell ref="A198:D198"/>
    <mergeCell ref="A199:D199"/>
    <mergeCell ref="A197:D197"/>
    <mergeCell ref="A143:D143"/>
    <mergeCell ref="A138:D138"/>
    <mergeCell ref="A191:D191"/>
    <mergeCell ref="A168:D168"/>
    <mergeCell ref="A177:D177"/>
    <mergeCell ref="A179:D179"/>
    <mergeCell ref="A139:D139"/>
    <mergeCell ref="A156:D156"/>
    <mergeCell ref="A187:D187"/>
    <mergeCell ref="A188:D188"/>
    <mergeCell ref="A189:D189"/>
    <mergeCell ref="A183:D183"/>
    <mergeCell ref="A184:D184"/>
    <mergeCell ref="A185:D185"/>
    <mergeCell ref="A157:D157"/>
    <mergeCell ref="A192:D192"/>
    <mergeCell ref="A193:D193"/>
    <mergeCell ref="A186:D186"/>
    <mergeCell ref="A190:D190"/>
    <mergeCell ref="A180:D180"/>
    <mergeCell ref="A181:D181"/>
    <mergeCell ref="A182:D182"/>
  </mergeCells>
  <pageMargins left="0.59055118110236227" right="0.31496062992125984" top="0.51181102362204722" bottom="0.6692913385826772" header="0.35433070866141736" footer="0.43307086614173229"/>
  <pageSetup paperSize="9" scale="88" orientation="portrait" r:id="rId1"/>
  <headerFooter alignWithMargins="0">
    <oddHeader>&amp;LЦентр ГРАНД</oddHeader>
    <oddFooter>&amp;RСтраница &amp;P</oddFooter>
  </headerFooter>
  <rowBreaks count="1" manualBreakCount="1">
    <brk id="155"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2:I2"/>
  <sheetViews>
    <sheetView view="pageBreakPreview" zoomScale="85" zoomScaleNormal="100" zoomScaleSheetLayoutView="85" workbookViewId="0">
      <selection activeCell="K31" sqref="K31"/>
    </sheetView>
  </sheetViews>
  <sheetFormatPr defaultRowHeight="12.45"/>
  <sheetData>
    <row r="2" spans="3:9" ht="16.3">
      <c r="C2" s="190" t="s">
        <v>280</v>
      </c>
      <c r="D2" s="190"/>
      <c r="E2" s="190"/>
      <c r="F2" s="190"/>
      <c r="G2" s="190"/>
      <c r="H2" s="190"/>
      <c r="I2" s="190"/>
    </row>
  </sheetData>
  <mergeCells count="1">
    <mergeCell ref="C2:I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49"/>
  <sheetViews>
    <sheetView topLeftCell="B1" zoomScaleNormal="100" workbookViewId="0">
      <selection activeCell="B6" sqref="B6:AP6"/>
    </sheetView>
  </sheetViews>
  <sheetFormatPr defaultColWidth="9.15234375" defaultRowHeight="10.75"/>
  <cols>
    <col min="1" max="1" width="2.84375" style="26" customWidth="1"/>
    <col min="2" max="2" width="28.15234375" style="26" bestFit="1" customWidth="1"/>
    <col min="3" max="3" width="9.84375" style="26" bestFit="1" customWidth="1"/>
    <col min="4" max="5" width="9.84375" style="26" customWidth="1"/>
    <col min="6" max="6" width="8.53515625" style="26" customWidth="1"/>
    <col min="7" max="7" width="9.15234375" style="26"/>
    <col min="8" max="8" width="12" style="26" bestFit="1" customWidth="1"/>
    <col min="9" max="9" width="14.84375" style="26" bestFit="1" customWidth="1"/>
    <col min="10" max="18" width="2" style="26" bestFit="1" customWidth="1"/>
    <col min="19" max="37" width="2.84375" style="26" bestFit="1" customWidth="1"/>
    <col min="38" max="44" width="2" style="26" bestFit="1" customWidth="1"/>
    <col min="45" max="16384" width="9.15234375" style="26"/>
  </cols>
  <sheetData>
    <row r="1" spans="1:44" ht="16.3">
      <c r="X1" s="191" t="s">
        <v>281</v>
      </c>
      <c r="Y1" s="191"/>
      <c r="Z1" s="191"/>
      <c r="AA1" s="191"/>
      <c r="AB1" s="191"/>
      <c r="AC1" s="191"/>
      <c r="AD1" s="191"/>
      <c r="AE1" s="191"/>
      <c r="AF1" s="191"/>
      <c r="AG1" s="191"/>
      <c r="AH1" s="191"/>
      <c r="AI1" s="191"/>
      <c r="AJ1" s="191"/>
      <c r="AK1" s="191"/>
      <c r="AL1" s="191"/>
      <c r="AM1" s="191"/>
      <c r="AN1" s="191"/>
      <c r="AO1" s="191"/>
      <c r="AP1" s="191"/>
      <c r="AQ1" s="191"/>
      <c r="AR1" s="191"/>
    </row>
    <row r="4" spans="1:44" ht="15">
      <c r="A4" s="162" t="s">
        <v>52</v>
      </c>
      <c r="B4" s="162"/>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162"/>
      <c r="AJ4" s="162"/>
      <c r="AK4" s="162"/>
      <c r="AL4" s="162"/>
      <c r="AM4" s="162"/>
      <c r="AN4" s="162"/>
      <c r="AO4" s="162"/>
      <c r="AP4" s="162"/>
      <c r="AQ4" s="162"/>
      <c r="AR4" s="162"/>
    </row>
    <row r="6" spans="1:44" ht="14.15">
      <c r="B6" s="163" t="s">
        <v>53</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row>
    <row r="8" spans="1:44" ht="14.15">
      <c r="B8" s="163" t="s">
        <v>54</v>
      </c>
      <c r="C8" s="164"/>
      <c r="D8" s="164"/>
      <c r="E8" s="164"/>
      <c r="F8" s="164"/>
      <c r="G8" s="164"/>
      <c r="H8" s="164"/>
      <c r="I8" s="164"/>
      <c r="J8" s="164"/>
      <c r="K8" s="164"/>
      <c r="L8" s="164"/>
      <c r="M8" s="164"/>
      <c r="N8" s="164"/>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4"/>
      <c r="AP8" s="164"/>
      <c r="AQ8" s="164"/>
      <c r="AR8" s="164"/>
    </row>
    <row r="10" spans="1:44" ht="14.15">
      <c r="A10" s="165" t="s">
        <v>55</v>
      </c>
      <c r="B10" s="167" t="s">
        <v>56</v>
      </c>
      <c r="C10" s="167" t="s">
        <v>57</v>
      </c>
      <c r="D10" s="165" t="s">
        <v>58</v>
      </c>
      <c r="E10" s="165" t="s">
        <v>59</v>
      </c>
      <c r="F10" s="169" t="s">
        <v>60</v>
      </c>
      <c r="G10" s="167" t="s">
        <v>61</v>
      </c>
      <c r="H10" s="167" t="s">
        <v>62</v>
      </c>
      <c r="I10" s="165" t="s">
        <v>63</v>
      </c>
      <c r="J10" s="171" t="s">
        <v>64</v>
      </c>
      <c r="K10" s="172"/>
      <c r="L10" s="172"/>
      <c r="M10" s="172"/>
      <c r="N10" s="172"/>
      <c r="O10" s="172"/>
      <c r="P10" s="172"/>
      <c r="Q10" s="172"/>
      <c r="R10" s="172"/>
      <c r="S10" s="172"/>
      <c r="T10" s="172"/>
      <c r="U10" s="172"/>
      <c r="V10" s="172"/>
      <c r="W10" s="172"/>
      <c r="X10" s="172"/>
      <c r="Y10" s="172"/>
      <c r="Z10" s="172"/>
      <c r="AA10" s="172"/>
      <c r="AB10" s="172"/>
      <c r="AC10" s="172"/>
      <c r="AD10" s="172"/>
      <c r="AE10" s="172"/>
      <c r="AF10" s="172"/>
      <c r="AG10" s="172"/>
      <c r="AH10" s="172"/>
      <c r="AI10" s="172"/>
      <c r="AJ10" s="172"/>
      <c r="AK10" s="173"/>
      <c r="AL10" s="171" t="s">
        <v>65</v>
      </c>
      <c r="AM10" s="172"/>
      <c r="AN10" s="172"/>
      <c r="AO10" s="172"/>
      <c r="AP10" s="172"/>
      <c r="AQ10" s="172"/>
      <c r="AR10" s="173"/>
    </row>
    <row r="11" spans="1:44">
      <c r="A11" s="166"/>
      <c r="B11" s="166"/>
      <c r="C11" s="166"/>
      <c r="D11" s="168"/>
      <c r="E11" s="168"/>
      <c r="F11" s="170"/>
      <c r="G11" s="166"/>
      <c r="H11" s="166"/>
      <c r="I11" s="166"/>
      <c r="J11" s="27">
        <v>1</v>
      </c>
      <c r="K11" s="27">
        <v>2</v>
      </c>
      <c r="L11" s="27">
        <v>3</v>
      </c>
      <c r="M11" s="27">
        <v>4</v>
      </c>
      <c r="N11" s="27">
        <v>5</v>
      </c>
      <c r="O11" s="27">
        <v>6</v>
      </c>
      <c r="P11" s="27">
        <v>7</v>
      </c>
      <c r="Q11" s="27">
        <v>8</v>
      </c>
      <c r="R11" s="27">
        <v>9</v>
      </c>
      <c r="S11" s="27">
        <v>10</v>
      </c>
      <c r="T11" s="27">
        <v>11</v>
      </c>
      <c r="U11" s="27">
        <v>12</v>
      </c>
      <c r="V11" s="27">
        <v>13</v>
      </c>
      <c r="W11" s="27">
        <v>14</v>
      </c>
      <c r="X11" s="27">
        <v>15</v>
      </c>
      <c r="Y11" s="27">
        <v>16</v>
      </c>
      <c r="Z11" s="27">
        <v>17</v>
      </c>
      <c r="AA11" s="27">
        <v>18</v>
      </c>
      <c r="AB11" s="27">
        <v>19</v>
      </c>
      <c r="AC11" s="27">
        <v>20</v>
      </c>
      <c r="AD11" s="27">
        <v>21</v>
      </c>
      <c r="AE11" s="27">
        <v>22</v>
      </c>
      <c r="AF11" s="27">
        <v>23</v>
      </c>
      <c r="AG11" s="27">
        <v>24</v>
      </c>
      <c r="AH11" s="27">
        <v>25</v>
      </c>
      <c r="AI11" s="27">
        <v>26</v>
      </c>
      <c r="AJ11" s="27">
        <v>27</v>
      </c>
      <c r="AK11" s="27">
        <v>28</v>
      </c>
      <c r="AL11" s="27">
        <v>1</v>
      </c>
      <c r="AM11" s="27">
        <v>2</v>
      </c>
      <c r="AN11" s="27">
        <v>3</v>
      </c>
      <c r="AO11" s="27">
        <v>4</v>
      </c>
      <c r="AP11" s="27">
        <v>5</v>
      </c>
      <c r="AQ11" s="27">
        <v>6</v>
      </c>
      <c r="AR11" s="27">
        <v>7</v>
      </c>
    </row>
    <row r="12" spans="1:44">
      <c r="A12" s="28"/>
      <c r="B12" s="29" t="s">
        <v>66</v>
      </c>
      <c r="C12" s="30"/>
      <c r="D12" s="30"/>
      <c r="E12" s="30"/>
      <c r="F12" s="30"/>
      <c r="G12" s="31"/>
      <c r="H12" s="31"/>
      <c r="I12" s="32"/>
      <c r="J12" s="33"/>
      <c r="K12" s="33"/>
      <c r="L12" s="33"/>
      <c r="M12" s="33"/>
      <c r="N12" s="33"/>
      <c r="O12" s="33"/>
      <c r="P12" s="33"/>
      <c r="Q12" s="33"/>
      <c r="R12" s="33"/>
      <c r="S12" s="33"/>
      <c r="T12" s="33"/>
      <c r="U12" s="33"/>
      <c r="V12" s="33"/>
      <c r="W12" s="33"/>
      <c r="X12" s="33"/>
      <c r="Y12" s="33"/>
      <c r="Z12" s="33"/>
      <c r="AA12" s="33"/>
      <c r="AB12" s="33"/>
      <c r="AC12" s="33"/>
      <c r="AD12" s="34"/>
      <c r="AE12" s="28"/>
      <c r="AF12" s="28"/>
      <c r="AG12" s="28"/>
      <c r="AH12" s="28"/>
      <c r="AI12" s="28"/>
      <c r="AJ12" s="28"/>
      <c r="AK12" s="28"/>
      <c r="AL12" s="28"/>
      <c r="AM12" s="28"/>
      <c r="AN12" s="28"/>
      <c r="AO12" s="28"/>
      <c r="AP12" s="28"/>
      <c r="AQ12" s="28"/>
      <c r="AR12" s="28"/>
    </row>
    <row r="13" spans="1:44">
      <c r="A13" s="35">
        <v>1</v>
      </c>
      <c r="B13" s="28" t="s">
        <v>67</v>
      </c>
      <c r="C13" s="35"/>
      <c r="D13" s="35" t="s">
        <v>68</v>
      </c>
      <c r="E13" s="35" t="s">
        <v>69</v>
      </c>
      <c r="F13" s="35"/>
      <c r="G13" s="36"/>
      <c r="H13" s="36"/>
      <c r="I13" s="35"/>
      <c r="J13" s="37"/>
      <c r="K13" s="37"/>
      <c r="L13" s="37"/>
      <c r="M13" s="34"/>
      <c r="N13" s="34"/>
      <c r="O13" s="34"/>
      <c r="P13" s="34"/>
      <c r="Q13" s="34"/>
      <c r="R13" s="34"/>
      <c r="S13" s="34"/>
      <c r="T13" s="34"/>
      <c r="U13" s="34"/>
      <c r="V13" s="28"/>
      <c r="W13" s="28"/>
      <c r="X13" s="28"/>
      <c r="Y13" s="28"/>
      <c r="Z13" s="28"/>
      <c r="AA13" s="28"/>
      <c r="AB13" s="28"/>
      <c r="AC13" s="28"/>
      <c r="AD13" s="28"/>
      <c r="AE13" s="28"/>
      <c r="AF13" s="28"/>
      <c r="AG13" s="28"/>
      <c r="AH13" s="28"/>
      <c r="AI13" s="28"/>
      <c r="AJ13" s="28"/>
      <c r="AK13" s="28"/>
      <c r="AL13" s="28"/>
      <c r="AM13" s="28"/>
      <c r="AN13" s="28"/>
      <c r="AO13" s="28"/>
      <c r="AP13" s="28"/>
      <c r="AQ13" s="28"/>
      <c r="AR13" s="28"/>
    </row>
    <row r="14" spans="1:44">
      <c r="A14" s="35">
        <v>2</v>
      </c>
      <c r="B14" s="28" t="s">
        <v>70</v>
      </c>
      <c r="C14" s="35"/>
      <c r="D14" s="35"/>
      <c r="E14" s="35"/>
      <c r="F14" s="35"/>
      <c r="G14" s="36"/>
      <c r="H14" s="36"/>
      <c r="I14" s="35"/>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row>
    <row r="15" spans="1:44">
      <c r="A15" s="35">
        <v>3</v>
      </c>
      <c r="B15" s="28"/>
      <c r="C15" s="35"/>
      <c r="D15" s="35"/>
      <c r="E15" s="35"/>
      <c r="F15" s="35"/>
      <c r="G15" s="36"/>
      <c r="H15" s="36"/>
      <c r="I15" s="35"/>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row>
    <row r="16" spans="1:44">
      <c r="A16" s="35">
        <v>4</v>
      </c>
      <c r="B16" s="28"/>
      <c r="C16" s="35"/>
      <c r="D16" s="35"/>
      <c r="E16" s="35"/>
      <c r="F16" s="35"/>
      <c r="G16" s="36"/>
      <c r="H16" s="36"/>
      <c r="I16" s="35"/>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row>
    <row r="17" spans="1:44">
      <c r="A17" s="35">
        <v>5</v>
      </c>
      <c r="B17" s="28"/>
      <c r="C17" s="35"/>
      <c r="D17" s="35"/>
      <c r="E17" s="35"/>
      <c r="F17" s="35"/>
      <c r="G17" s="36"/>
      <c r="H17" s="36"/>
      <c r="I17" s="35"/>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row>
    <row r="18" spans="1:44">
      <c r="A18" s="35">
        <v>6</v>
      </c>
      <c r="B18" s="28"/>
      <c r="C18" s="35"/>
      <c r="D18" s="35"/>
      <c r="E18" s="35"/>
      <c r="F18" s="35"/>
      <c r="G18" s="36"/>
      <c r="H18" s="36"/>
      <c r="I18" s="35"/>
      <c r="J18" s="28"/>
      <c r="K18" s="28"/>
      <c r="L18" s="28"/>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row>
    <row r="19" spans="1:44">
      <c r="A19" s="35">
        <v>7</v>
      </c>
      <c r="B19" s="28"/>
      <c r="C19" s="35"/>
      <c r="D19" s="35"/>
      <c r="E19" s="35"/>
      <c r="F19" s="35"/>
      <c r="G19" s="36"/>
      <c r="H19" s="36"/>
      <c r="I19" s="35"/>
      <c r="J19" s="28"/>
      <c r="K19" s="28"/>
      <c r="L19" s="28"/>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row>
    <row r="20" spans="1:44">
      <c r="A20" s="35">
        <v>8</v>
      </c>
      <c r="B20" s="28"/>
      <c r="C20" s="35"/>
      <c r="D20" s="35"/>
      <c r="E20" s="35"/>
      <c r="F20" s="35"/>
      <c r="G20" s="36"/>
      <c r="H20" s="36"/>
      <c r="I20" s="35"/>
      <c r="J20" s="28"/>
      <c r="K20" s="28"/>
      <c r="L20" s="28"/>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row>
    <row r="21" spans="1:44">
      <c r="A21" s="28"/>
      <c r="B21" s="32" t="s">
        <v>71</v>
      </c>
      <c r="C21" s="30"/>
      <c r="D21" s="30"/>
      <c r="E21" s="30"/>
      <c r="F21" s="30"/>
      <c r="G21" s="30"/>
      <c r="H21" s="30"/>
      <c r="I21" s="32"/>
      <c r="J21" s="28"/>
      <c r="K21" s="28"/>
      <c r="L21" s="28"/>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row>
    <row r="22" spans="1:44">
      <c r="A22" s="35">
        <v>1</v>
      </c>
      <c r="B22" s="28" t="s">
        <v>72</v>
      </c>
      <c r="C22" s="35"/>
      <c r="D22" s="35" t="s">
        <v>68</v>
      </c>
      <c r="E22" s="35" t="s">
        <v>69</v>
      </c>
      <c r="F22" s="35"/>
      <c r="G22" s="36"/>
      <c r="H22" s="36"/>
      <c r="I22" s="35"/>
      <c r="J22" s="28"/>
      <c r="K22" s="28"/>
      <c r="L22" s="28"/>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row>
    <row r="23" spans="1:44">
      <c r="A23" s="35">
        <v>2</v>
      </c>
      <c r="B23" s="28" t="s">
        <v>70</v>
      </c>
      <c r="C23" s="35"/>
      <c r="D23" s="35"/>
      <c r="E23" s="35"/>
      <c r="F23" s="35"/>
      <c r="G23" s="36"/>
      <c r="H23" s="36"/>
      <c r="I23" s="35"/>
      <c r="J23" s="28"/>
      <c r="K23" s="28"/>
      <c r="L23" s="28"/>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row>
    <row r="24" spans="1:44">
      <c r="A24" s="35">
        <v>3</v>
      </c>
      <c r="B24" s="28"/>
      <c r="C24" s="35"/>
      <c r="D24" s="35"/>
      <c r="E24" s="35"/>
      <c r="F24" s="35"/>
      <c r="G24" s="36"/>
      <c r="H24" s="36"/>
      <c r="I24" s="35"/>
      <c r="J24" s="28"/>
      <c r="K24" s="28"/>
      <c r="L24" s="28"/>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row>
    <row r="25" spans="1:44">
      <c r="A25" s="35">
        <v>4</v>
      </c>
      <c r="B25" s="28"/>
      <c r="C25" s="35"/>
      <c r="D25" s="35"/>
      <c r="E25" s="35"/>
      <c r="F25" s="35"/>
      <c r="G25" s="36"/>
      <c r="H25" s="36"/>
      <c r="I25" s="35"/>
      <c r="J25" s="28"/>
      <c r="K25" s="28"/>
      <c r="L25" s="28"/>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row>
    <row r="26" spans="1:44">
      <c r="A26" s="35">
        <v>5</v>
      </c>
      <c r="B26" s="28"/>
      <c r="C26" s="35"/>
      <c r="D26" s="35"/>
      <c r="E26" s="35"/>
      <c r="F26" s="35"/>
      <c r="G26" s="36"/>
      <c r="H26" s="36"/>
      <c r="I26" s="35"/>
      <c r="J26" s="28"/>
      <c r="K26" s="28"/>
      <c r="L26" s="28"/>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row>
    <row r="27" spans="1:44">
      <c r="A27" s="35"/>
      <c r="B27" s="32" t="s">
        <v>73</v>
      </c>
      <c r="C27" s="30"/>
      <c r="D27" s="30"/>
      <c r="E27" s="30"/>
      <c r="F27" s="30"/>
      <c r="G27" s="30"/>
      <c r="H27" s="30"/>
      <c r="I27" s="32">
        <v>1</v>
      </c>
      <c r="J27" s="28"/>
      <c r="K27" s="28"/>
      <c r="L27" s="28"/>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row>
    <row r="28" spans="1:44">
      <c r="A28" s="35">
        <v>1</v>
      </c>
      <c r="B28" s="28" t="s">
        <v>74</v>
      </c>
      <c r="C28" s="35"/>
      <c r="D28" s="35"/>
      <c r="E28" s="35"/>
      <c r="F28" s="35"/>
      <c r="G28" s="36"/>
      <c r="H28" s="36"/>
      <c r="I28" s="35">
        <v>1</v>
      </c>
      <c r="J28" s="28"/>
      <c r="K28" s="28"/>
      <c r="L28" s="28"/>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row>
    <row r="31" spans="1:44" ht="14.15">
      <c r="A31" s="38"/>
      <c r="B31" s="39"/>
      <c r="C31" s="39"/>
      <c r="D31" s="39"/>
      <c r="E31" s="39"/>
      <c r="F31" s="39"/>
      <c r="G31" s="39"/>
      <c r="H31" s="39"/>
      <c r="I31" s="152" t="s">
        <v>75</v>
      </c>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c r="AL31" s="184"/>
      <c r="AM31" s="184"/>
      <c r="AN31" s="184"/>
      <c r="AO31" s="184"/>
      <c r="AP31" s="184"/>
      <c r="AQ31" s="184"/>
      <c r="AR31" s="184"/>
    </row>
    <row r="32" spans="1:44">
      <c r="I32" s="35" t="s">
        <v>76</v>
      </c>
      <c r="J32" s="34"/>
      <c r="K32" s="34"/>
      <c r="L32" s="34"/>
      <c r="M32" s="34"/>
      <c r="N32" s="34"/>
      <c r="O32" s="34"/>
      <c r="P32" s="34"/>
      <c r="Q32" s="34"/>
      <c r="R32" s="34"/>
      <c r="S32" s="175" t="s">
        <v>76</v>
      </c>
      <c r="T32" s="185"/>
      <c r="U32" s="179"/>
      <c r="V32" s="34"/>
      <c r="W32" s="34"/>
      <c r="X32" s="34"/>
      <c r="Y32" s="34"/>
      <c r="Z32" s="34"/>
      <c r="AA32" s="34"/>
      <c r="AB32" s="34"/>
      <c r="AC32" s="34"/>
      <c r="AD32" s="34"/>
      <c r="AE32" s="34"/>
      <c r="AF32" s="34"/>
      <c r="AG32" s="34"/>
      <c r="AH32" s="28"/>
      <c r="AI32" s="28"/>
      <c r="AJ32" s="28"/>
      <c r="AK32" s="28"/>
      <c r="AL32" s="28"/>
      <c r="AM32" s="28"/>
      <c r="AN32" s="28"/>
      <c r="AO32" s="28"/>
      <c r="AP32" s="28"/>
      <c r="AQ32" s="28"/>
      <c r="AR32" s="28"/>
    </row>
    <row r="33" spans="7:44">
      <c r="I33" s="35" t="s">
        <v>77</v>
      </c>
      <c r="J33" s="34"/>
      <c r="K33" s="34"/>
      <c r="L33" s="34"/>
      <c r="M33" s="34"/>
      <c r="N33" s="34"/>
      <c r="O33" s="34"/>
      <c r="P33" s="175" t="s">
        <v>78</v>
      </c>
      <c r="Q33" s="185"/>
      <c r="R33" s="179"/>
      <c r="S33" s="186"/>
      <c r="T33" s="187"/>
      <c r="U33" s="188"/>
      <c r="V33" s="34"/>
      <c r="W33" s="34"/>
      <c r="X33" s="34"/>
      <c r="Y33" s="34"/>
      <c r="Z33" s="34"/>
      <c r="AA33" s="34"/>
      <c r="AB33" s="34"/>
      <c r="AC33" s="34"/>
      <c r="AD33" s="34"/>
      <c r="AE33" s="34"/>
      <c r="AF33" s="34"/>
      <c r="AG33" s="34"/>
      <c r="AH33" s="28"/>
      <c r="AI33" s="28"/>
      <c r="AJ33" s="28"/>
      <c r="AK33" s="28"/>
      <c r="AL33" s="28"/>
      <c r="AM33" s="28"/>
      <c r="AN33" s="28"/>
      <c r="AO33" s="28"/>
      <c r="AP33" s="28"/>
      <c r="AQ33" s="28"/>
      <c r="AR33" s="28"/>
    </row>
    <row r="34" spans="7:44">
      <c r="I34" s="35" t="s">
        <v>79</v>
      </c>
      <c r="J34" s="28"/>
      <c r="K34" s="28"/>
      <c r="L34" s="28"/>
      <c r="M34" s="28"/>
      <c r="N34" s="28"/>
      <c r="O34" s="28"/>
      <c r="P34" s="186"/>
      <c r="Q34" s="187"/>
      <c r="R34" s="188"/>
      <c r="S34" s="186"/>
      <c r="T34" s="187"/>
      <c r="U34" s="188"/>
      <c r="V34" s="34"/>
      <c r="W34" s="34"/>
      <c r="X34" s="34"/>
      <c r="Y34" s="34"/>
      <c r="Z34" s="175" t="s">
        <v>80</v>
      </c>
      <c r="AA34" s="179"/>
      <c r="AB34" s="34"/>
      <c r="AC34" s="34"/>
      <c r="AD34" s="175" t="s">
        <v>79</v>
      </c>
      <c r="AE34" s="185"/>
      <c r="AF34" s="185"/>
      <c r="AG34" s="185"/>
      <c r="AH34" s="185"/>
      <c r="AI34" s="185"/>
      <c r="AJ34" s="179"/>
      <c r="AK34" s="28"/>
      <c r="AL34" s="28"/>
      <c r="AM34" s="28"/>
      <c r="AN34" s="28"/>
      <c r="AO34" s="28"/>
      <c r="AP34" s="28"/>
      <c r="AQ34" s="28"/>
      <c r="AR34" s="28"/>
    </row>
    <row r="35" spans="7:44">
      <c r="I35" s="35" t="s">
        <v>81</v>
      </c>
      <c r="J35" s="175" t="s">
        <v>82</v>
      </c>
      <c r="K35" s="185"/>
      <c r="L35" s="179"/>
      <c r="M35" s="175" t="s">
        <v>82</v>
      </c>
      <c r="N35" s="179"/>
      <c r="O35" s="34"/>
      <c r="P35" s="186"/>
      <c r="Q35" s="187"/>
      <c r="R35" s="188"/>
      <c r="S35" s="186"/>
      <c r="T35" s="187"/>
      <c r="U35" s="188"/>
      <c r="V35" s="182">
        <v>4</v>
      </c>
      <c r="W35" s="34"/>
      <c r="X35" s="34"/>
      <c r="Y35" s="34"/>
      <c r="Z35" s="186"/>
      <c r="AA35" s="188"/>
      <c r="AB35" s="175" t="s">
        <v>81</v>
      </c>
      <c r="AC35" s="179"/>
      <c r="AD35" s="186"/>
      <c r="AE35" s="187"/>
      <c r="AF35" s="187"/>
      <c r="AG35" s="187"/>
      <c r="AH35" s="187"/>
      <c r="AI35" s="187"/>
      <c r="AJ35" s="188"/>
      <c r="AK35" s="175" t="s">
        <v>82</v>
      </c>
      <c r="AL35" s="176"/>
      <c r="AM35" s="175" t="s">
        <v>82</v>
      </c>
      <c r="AN35" s="179"/>
      <c r="AO35" s="175" t="s">
        <v>82</v>
      </c>
      <c r="AP35" s="179"/>
      <c r="AQ35" s="28"/>
      <c r="AR35" s="28"/>
    </row>
    <row r="36" spans="7:44">
      <c r="I36" s="35" t="s">
        <v>83</v>
      </c>
      <c r="J36" s="180"/>
      <c r="K36" s="184"/>
      <c r="L36" s="181"/>
      <c r="M36" s="180"/>
      <c r="N36" s="181"/>
      <c r="O36" s="40">
        <v>2</v>
      </c>
      <c r="P36" s="180"/>
      <c r="Q36" s="184"/>
      <c r="R36" s="181"/>
      <c r="S36" s="180"/>
      <c r="T36" s="184"/>
      <c r="U36" s="181"/>
      <c r="V36" s="183"/>
      <c r="W36" s="34"/>
      <c r="X36" s="34"/>
      <c r="Y36" s="34"/>
      <c r="Z36" s="180"/>
      <c r="AA36" s="181"/>
      <c r="AB36" s="180"/>
      <c r="AC36" s="181"/>
      <c r="AD36" s="180"/>
      <c r="AE36" s="184"/>
      <c r="AF36" s="184"/>
      <c r="AG36" s="184"/>
      <c r="AH36" s="184"/>
      <c r="AI36" s="184"/>
      <c r="AJ36" s="181"/>
      <c r="AK36" s="177"/>
      <c r="AL36" s="178"/>
      <c r="AM36" s="180"/>
      <c r="AN36" s="181"/>
      <c r="AO36" s="180"/>
      <c r="AP36" s="181"/>
      <c r="AQ36" s="40">
        <v>2</v>
      </c>
      <c r="AR36" s="40">
        <v>2</v>
      </c>
    </row>
    <row r="38" spans="7:44" ht="14.6">
      <c r="G38" s="152" t="s">
        <v>84</v>
      </c>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4"/>
      <c r="AL38" s="174"/>
      <c r="AM38" s="174"/>
      <c r="AN38" s="174"/>
      <c r="AO38" s="174"/>
      <c r="AP38" s="174"/>
      <c r="AQ38" s="174"/>
      <c r="AR38" s="174"/>
    </row>
    <row r="39" spans="7:44" ht="14.6">
      <c r="G39" s="157" t="s">
        <v>85</v>
      </c>
      <c r="H39" s="158"/>
      <c r="I39" s="158"/>
      <c r="J39" s="154" t="s">
        <v>86</v>
      </c>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6"/>
      <c r="AI39" s="28"/>
      <c r="AJ39" s="28"/>
      <c r="AK39" s="28"/>
      <c r="AL39" s="28"/>
      <c r="AM39" s="28"/>
      <c r="AN39" s="28"/>
      <c r="AO39" s="28"/>
      <c r="AP39" s="28"/>
      <c r="AQ39" s="28"/>
      <c r="AR39" s="28"/>
    </row>
    <row r="40" spans="7:44" ht="14.6">
      <c r="G40" s="157" t="s">
        <v>87</v>
      </c>
      <c r="H40" s="158"/>
      <c r="I40" s="158"/>
      <c r="J40" s="159"/>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1"/>
      <c r="AI40" s="28"/>
      <c r="AJ40" s="28"/>
      <c r="AK40" s="28"/>
      <c r="AL40" s="28"/>
      <c r="AM40" s="28"/>
      <c r="AN40" s="28"/>
      <c r="AO40" s="28"/>
      <c r="AP40" s="28"/>
      <c r="AQ40" s="28"/>
      <c r="AR40" s="28"/>
    </row>
    <row r="41" spans="7:44" ht="14.6">
      <c r="G41" s="157" t="s">
        <v>88</v>
      </c>
      <c r="H41" s="158"/>
      <c r="I41" s="15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154" t="s">
        <v>89</v>
      </c>
      <c r="AJ41" s="155"/>
      <c r="AK41" s="155"/>
      <c r="AL41" s="155"/>
      <c r="AM41" s="155"/>
      <c r="AN41" s="155"/>
      <c r="AO41" s="155"/>
      <c r="AP41" s="155"/>
      <c r="AQ41" s="155"/>
      <c r="AR41" s="156"/>
    </row>
    <row r="42" spans="7:44" ht="14.6">
      <c r="G42" s="157" t="s">
        <v>90</v>
      </c>
      <c r="H42" s="158"/>
      <c r="I42" s="15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154"/>
      <c r="AJ42" s="155"/>
      <c r="AK42" s="155"/>
      <c r="AL42" s="155"/>
      <c r="AM42" s="155"/>
      <c r="AN42" s="155"/>
      <c r="AO42" s="155"/>
      <c r="AP42" s="155"/>
      <c r="AQ42" s="155"/>
      <c r="AR42" s="156"/>
    </row>
    <row r="45" spans="7:44" ht="14.6">
      <c r="H45" s="152" t="s">
        <v>91</v>
      </c>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53"/>
      <c r="AI45" s="153"/>
      <c r="AJ45" s="153"/>
      <c r="AK45" s="153"/>
      <c r="AL45" s="153"/>
      <c r="AM45" s="153"/>
      <c r="AN45" s="153"/>
      <c r="AO45" s="153"/>
      <c r="AP45" s="153"/>
      <c r="AQ45" s="153"/>
      <c r="AR45" s="153"/>
    </row>
    <row r="46" spans="7:44" ht="21.45">
      <c r="H46" s="35" t="s">
        <v>92</v>
      </c>
      <c r="I46" s="41" t="s">
        <v>93</v>
      </c>
      <c r="J46" s="42">
        <v>1</v>
      </c>
      <c r="K46" s="42">
        <v>2</v>
      </c>
      <c r="L46" s="42">
        <v>3</v>
      </c>
      <c r="M46" s="42">
        <v>4</v>
      </c>
      <c r="N46" s="42">
        <v>5</v>
      </c>
      <c r="O46" s="42">
        <v>6</v>
      </c>
      <c r="P46" s="42">
        <v>7</v>
      </c>
      <c r="Q46" s="42">
        <v>8</v>
      </c>
      <c r="R46" s="42">
        <v>9</v>
      </c>
      <c r="S46" s="42">
        <v>10</v>
      </c>
      <c r="T46" s="42">
        <v>11</v>
      </c>
      <c r="U46" s="42">
        <v>12</v>
      </c>
      <c r="V46" s="42">
        <v>13</v>
      </c>
      <c r="W46" s="42">
        <v>14</v>
      </c>
      <c r="X46" s="42">
        <v>15</v>
      </c>
      <c r="Y46" s="42">
        <v>16</v>
      </c>
      <c r="Z46" s="42">
        <v>17</v>
      </c>
      <c r="AA46" s="42">
        <v>18</v>
      </c>
      <c r="AB46" s="42">
        <v>19</v>
      </c>
      <c r="AC46" s="42">
        <v>20</v>
      </c>
      <c r="AD46" s="42">
        <v>21</v>
      </c>
      <c r="AE46" s="42">
        <v>22</v>
      </c>
      <c r="AF46" s="42">
        <v>23</v>
      </c>
      <c r="AG46" s="42">
        <v>24</v>
      </c>
      <c r="AH46" s="42">
        <v>25</v>
      </c>
      <c r="AI46" s="42">
        <v>26</v>
      </c>
      <c r="AJ46" s="42">
        <v>27</v>
      </c>
      <c r="AK46" s="42">
        <v>28</v>
      </c>
      <c r="AL46" s="42">
        <v>1</v>
      </c>
      <c r="AM46" s="42">
        <v>2</v>
      </c>
      <c r="AN46" s="42">
        <v>3</v>
      </c>
      <c r="AO46" s="42">
        <v>4</v>
      </c>
      <c r="AP46" s="42">
        <v>5</v>
      </c>
      <c r="AQ46" s="42">
        <v>6</v>
      </c>
      <c r="AR46" s="42">
        <v>7</v>
      </c>
    </row>
    <row r="47" spans="7:44">
      <c r="H47" s="35" t="s">
        <v>94</v>
      </c>
      <c r="I47" s="35">
        <v>15</v>
      </c>
      <c r="J47" s="43"/>
      <c r="K47" s="43"/>
      <c r="L47" s="43"/>
      <c r="M47" s="43"/>
      <c r="N47" s="43"/>
      <c r="O47" s="43"/>
      <c r="P47" s="28"/>
      <c r="Q47" s="28"/>
      <c r="R47" s="28"/>
      <c r="S47" s="28"/>
      <c r="T47" s="28"/>
      <c r="U47" s="28"/>
      <c r="V47" s="28"/>
      <c r="W47" s="28"/>
      <c r="X47" s="28"/>
      <c r="Y47" s="28"/>
      <c r="Z47" s="28"/>
      <c r="AA47" s="28"/>
      <c r="AB47" s="43"/>
      <c r="AC47" s="43"/>
      <c r="AD47" s="43"/>
      <c r="AE47" s="43"/>
      <c r="AF47" s="43"/>
      <c r="AG47" s="43"/>
      <c r="AH47" s="43"/>
      <c r="AI47" s="43"/>
      <c r="AJ47" s="43"/>
      <c r="AK47" s="28"/>
      <c r="AL47" s="28"/>
      <c r="AM47" s="28"/>
      <c r="AN47" s="28"/>
      <c r="AO47" s="28"/>
      <c r="AP47" s="28"/>
      <c r="AQ47" s="28"/>
      <c r="AR47" s="28"/>
    </row>
    <row r="48" spans="7:44">
      <c r="H48" s="35" t="s">
        <v>95</v>
      </c>
      <c r="I48" s="35">
        <v>10</v>
      </c>
      <c r="J48" s="28"/>
      <c r="K48" s="28"/>
      <c r="L48" s="28"/>
      <c r="M48" s="28"/>
      <c r="N48" s="28"/>
      <c r="O48" s="28"/>
      <c r="P48" s="43"/>
      <c r="Q48" s="43"/>
      <c r="R48" s="43"/>
      <c r="S48" s="43"/>
      <c r="T48" s="43"/>
      <c r="U48" s="43"/>
      <c r="V48" s="28"/>
      <c r="W48" s="28"/>
      <c r="X48" s="28"/>
      <c r="Y48" s="28"/>
      <c r="Z48" s="43"/>
      <c r="AA48" s="43"/>
      <c r="AB48" s="28"/>
      <c r="AC48" s="28"/>
      <c r="AD48" s="28"/>
      <c r="AE48" s="28"/>
      <c r="AF48" s="28"/>
      <c r="AG48" s="28"/>
      <c r="AH48" s="28"/>
      <c r="AI48" s="28"/>
      <c r="AJ48" s="28"/>
      <c r="AK48" s="28"/>
      <c r="AL48" s="28"/>
      <c r="AM48" s="28"/>
      <c r="AN48" s="28"/>
      <c r="AO48" s="43"/>
      <c r="AP48" s="43"/>
      <c r="AQ48" s="28"/>
      <c r="AR48" s="28"/>
    </row>
    <row r="49" spans="8:44">
      <c r="H49" s="35" t="s">
        <v>96</v>
      </c>
      <c r="I49" s="35">
        <v>1</v>
      </c>
      <c r="J49" s="28"/>
      <c r="K49" s="28"/>
      <c r="L49" s="28"/>
      <c r="M49" s="28"/>
      <c r="N49" s="28"/>
      <c r="O49" s="28"/>
      <c r="P49" s="28"/>
      <c r="Q49" s="28"/>
      <c r="R49" s="28"/>
      <c r="S49" s="28"/>
      <c r="T49" s="28"/>
      <c r="U49" s="28"/>
      <c r="V49" s="43"/>
      <c r="W49" s="28"/>
      <c r="X49" s="28"/>
      <c r="Y49" s="28"/>
      <c r="Z49" s="28"/>
      <c r="AA49" s="28"/>
      <c r="AB49" s="28"/>
      <c r="AC49" s="28"/>
      <c r="AD49" s="28"/>
      <c r="AE49" s="28"/>
      <c r="AF49" s="28"/>
      <c r="AG49" s="28"/>
      <c r="AH49" s="28"/>
      <c r="AI49" s="28"/>
      <c r="AJ49" s="28"/>
      <c r="AK49" s="28"/>
      <c r="AL49" s="28"/>
      <c r="AM49" s="28"/>
      <c r="AN49" s="28"/>
      <c r="AO49" s="28"/>
      <c r="AP49" s="28"/>
      <c r="AQ49" s="28"/>
      <c r="AR49" s="28"/>
    </row>
  </sheetData>
  <mergeCells count="37">
    <mergeCell ref="G38:AR38"/>
    <mergeCell ref="G39:I39"/>
    <mergeCell ref="AL10:AR10"/>
    <mergeCell ref="AK35:AL36"/>
    <mergeCell ref="AM35:AN36"/>
    <mergeCell ref="M35:N36"/>
    <mergeCell ref="V35:V36"/>
    <mergeCell ref="AB35:AC36"/>
    <mergeCell ref="I31:AR31"/>
    <mergeCell ref="S32:U36"/>
    <mergeCell ref="P33:R36"/>
    <mergeCell ref="Z34:AA36"/>
    <mergeCell ref="AD34:AJ36"/>
    <mergeCell ref="J35:L36"/>
    <mergeCell ref="AO35:AP36"/>
    <mergeCell ref="X1:AR1"/>
    <mergeCell ref="A4:AR4"/>
    <mergeCell ref="B6:AP6"/>
    <mergeCell ref="B8:AR8"/>
    <mergeCell ref="A10:A11"/>
    <mergeCell ref="B10:B11"/>
    <mergeCell ref="C10:C11"/>
    <mergeCell ref="D10:D11"/>
    <mergeCell ref="E10:E11"/>
    <mergeCell ref="F10:F11"/>
    <mergeCell ref="G10:G11"/>
    <mergeCell ref="I10:I11"/>
    <mergeCell ref="J10:AK10"/>
    <mergeCell ref="H10:H11"/>
    <mergeCell ref="H45:AR45"/>
    <mergeCell ref="J39:AH39"/>
    <mergeCell ref="G41:I41"/>
    <mergeCell ref="AI41:AR41"/>
    <mergeCell ref="G42:I42"/>
    <mergeCell ref="AI42:AR42"/>
    <mergeCell ref="G40:I40"/>
    <mergeCell ref="J40:AH4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9"/>
  <sheetViews>
    <sheetView workbookViewId="0">
      <selection activeCell="B23" sqref="B23"/>
    </sheetView>
  </sheetViews>
  <sheetFormatPr defaultRowHeight="12.45"/>
  <cols>
    <col min="1" max="1" width="11.69140625" customWidth="1"/>
  </cols>
  <sheetData>
    <row r="1" spans="1:7">
      <c r="B1" t="s">
        <v>43</v>
      </c>
      <c r="C1" t="s">
        <v>44</v>
      </c>
      <c r="D1" t="s">
        <v>45</v>
      </c>
    </row>
    <row r="2" spans="1:7">
      <c r="A2" t="s">
        <v>128</v>
      </c>
      <c r="B2" s="44">
        <v>3.5</v>
      </c>
      <c r="C2" s="44">
        <v>0.5</v>
      </c>
      <c r="D2" s="45">
        <f>B2*C2</f>
        <v>1.75</v>
      </c>
      <c r="E2" s="44" t="s">
        <v>136</v>
      </c>
    </row>
    <row r="3" spans="1:7">
      <c r="A3" t="s">
        <v>128</v>
      </c>
      <c r="B3" s="44">
        <v>0.9</v>
      </c>
      <c r="C3" s="44">
        <v>0.5</v>
      </c>
      <c r="D3" s="57">
        <f>B3*C3</f>
        <v>0.45</v>
      </c>
      <c r="E3" s="58" t="s">
        <v>137</v>
      </c>
    </row>
    <row r="4" spans="1:7">
      <c r="A4" t="s">
        <v>138</v>
      </c>
      <c r="B4" s="44">
        <v>0.91</v>
      </c>
      <c r="C4" s="44">
        <v>0.36</v>
      </c>
      <c r="D4" s="57">
        <f>B4*C4</f>
        <v>0.3276</v>
      </c>
      <c r="E4" s="58" t="s">
        <v>137</v>
      </c>
    </row>
    <row r="5" spans="1:7">
      <c r="B5" s="44"/>
      <c r="C5" s="44"/>
      <c r="D5" s="45"/>
      <c r="E5" s="44"/>
    </row>
    <row r="6" spans="1:7">
      <c r="B6" s="44"/>
      <c r="C6" s="44"/>
      <c r="D6" s="44"/>
      <c r="E6" s="44"/>
    </row>
    <row r="7" spans="1:7" ht="37.299999999999997">
      <c r="A7" s="47" t="s">
        <v>216</v>
      </c>
      <c r="C7" s="21" t="s">
        <v>110</v>
      </c>
      <c r="D7" s="21" t="s">
        <v>217</v>
      </c>
      <c r="E7" s="21" t="s">
        <v>218</v>
      </c>
    </row>
    <row r="8" spans="1:7">
      <c r="B8" t="s">
        <v>219</v>
      </c>
      <c r="C8">
        <f>3.5*72</f>
        <v>252</v>
      </c>
      <c r="D8">
        <v>0.32</v>
      </c>
      <c r="E8">
        <f>C8*D8</f>
        <v>80.64</v>
      </c>
    </row>
    <row r="12" spans="1:7">
      <c r="B12" s="21"/>
      <c r="C12" s="21"/>
      <c r="D12" s="21"/>
      <c r="E12" s="21"/>
      <c r="F12" s="21"/>
      <c r="G12" s="21"/>
    </row>
    <row r="19" spans="1:10">
      <c r="A19" s="48"/>
      <c r="B19" s="44"/>
      <c r="C19" s="44"/>
      <c r="D19" s="44"/>
      <c r="E19" s="44"/>
      <c r="F19" s="44"/>
      <c r="G19" s="44"/>
      <c r="H19" s="44"/>
      <c r="I19" s="44"/>
      <c r="J19" s="44"/>
    </row>
    <row r="20" spans="1:10">
      <c r="A20" s="44"/>
      <c r="B20" s="44"/>
      <c r="C20" s="44"/>
      <c r="D20" s="44"/>
      <c r="E20" s="44"/>
      <c r="F20" s="44"/>
      <c r="G20" s="44"/>
      <c r="H20" s="44"/>
      <c r="I20" s="44"/>
      <c r="J20" s="44"/>
    </row>
    <row r="21" spans="1:10">
      <c r="A21" s="44"/>
      <c r="B21" s="44"/>
      <c r="C21" s="44"/>
      <c r="D21" s="44"/>
      <c r="E21" s="44"/>
      <c r="F21" s="44"/>
      <c r="G21" s="44"/>
      <c r="H21" s="48"/>
      <c r="I21" s="44"/>
      <c r="J21" s="44"/>
    </row>
    <row r="22" spans="1:10">
      <c r="A22" s="44"/>
      <c r="B22" s="44"/>
      <c r="C22" s="44"/>
      <c r="D22" s="44"/>
      <c r="E22" s="44"/>
      <c r="F22" s="44"/>
      <c r="G22" s="44"/>
      <c r="H22" s="48"/>
      <c r="I22" s="44"/>
      <c r="J22" s="44"/>
    </row>
    <row r="23" spans="1:10">
      <c r="A23" s="44"/>
      <c r="B23" s="71"/>
      <c r="C23" s="71"/>
      <c r="D23" s="71"/>
      <c r="E23" s="71"/>
      <c r="F23" s="71"/>
      <c r="G23" s="44"/>
      <c r="H23" s="48"/>
      <c r="I23" s="44"/>
      <c r="J23" s="44"/>
    </row>
    <row r="24" spans="1:10">
      <c r="A24" s="44"/>
      <c r="B24" s="44"/>
      <c r="C24" s="44"/>
      <c r="D24" s="44"/>
      <c r="E24" s="44"/>
      <c r="F24" s="44"/>
      <c r="G24" s="44"/>
      <c r="H24" s="48"/>
      <c r="I24" s="44"/>
      <c r="J24" s="44"/>
    </row>
    <row r="25" spans="1:10">
      <c r="A25" s="44"/>
      <c r="B25" s="44"/>
      <c r="C25" s="44"/>
      <c r="D25" s="44"/>
      <c r="E25" s="44"/>
      <c r="F25" s="44"/>
      <c r="G25" s="44"/>
      <c r="H25" s="48"/>
      <c r="I25" s="44"/>
      <c r="J25" s="44"/>
    </row>
    <row r="26" spans="1:10">
      <c r="A26" s="44"/>
      <c r="B26" s="44"/>
      <c r="C26" s="44"/>
      <c r="D26" s="44"/>
      <c r="E26" s="71"/>
      <c r="F26" s="44"/>
      <c r="G26" s="44"/>
      <c r="H26" s="48"/>
      <c r="I26" s="44"/>
      <c r="J26" s="44"/>
    </row>
    <row r="27" spans="1:10">
      <c r="A27" s="44"/>
      <c r="B27" s="44"/>
      <c r="C27" s="44"/>
      <c r="D27" s="44"/>
      <c r="E27" s="44"/>
      <c r="F27" s="44"/>
      <c r="G27" s="44"/>
      <c r="H27" s="48"/>
      <c r="I27" s="44"/>
      <c r="J27" s="44"/>
    </row>
    <row r="28" spans="1:10">
      <c r="A28" s="44"/>
      <c r="B28" s="44"/>
      <c r="C28" s="44"/>
      <c r="D28" s="44"/>
      <c r="E28" s="44"/>
      <c r="F28" s="44"/>
      <c r="G28" s="44"/>
      <c r="H28" s="48"/>
      <c r="I28" s="44"/>
      <c r="J28" s="44"/>
    </row>
    <row r="29" spans="1:10">
      <c r="A29" s="44"/>
      <c r="B29" s="44"/>
      <c r="C29" s="44"/>
      <c r="D29" s="44"/>
      <c r="E29" s="44"/>
      <c r="F29" s="44"/>
      <c r="G29" s="44"/>
      <c r="H29" s="48"/>
      <c r="I29" s="44"/>
      <c r="J29" s="44"/>
    </row>
    <row r="30" spans="1:10">
      <c r="A30" s="44"/>
      <c r="B30" s="44"/>
      <c r="C30" s="44"/>
      <c r="D30" s="44"/>
      <c r="E30" s="71"/>
      <c r="F30" s="44"/>
      <c r="G30" s="44"/>
      <c r="H30" s="48"/>
      <c r="I30" s="44"/>
      <c r="J30" s="44"/>
    </row>
    <row r="31" spans="1:10">
      <c r="A31" s="44"/>
      <c r="B31" s="44"/>
      <c r="C31" s="44"/>
      <c r="D31" s="44"/>
      <c r="E31" s="44"/>
      <c r="F31" s="44"/>
      <c r="G31" s="44"/>
      <c r="H31" s="48"/>
      <c r="I31" s="44"/>
      <c r="J31" s="44"/>
    </row>
    <row r="32" spans="1:10">
      <c r="A32" s="44"/>
      <c r="B32" s="44"/>
      <c r="C32" s="44"/>
      <c r="D32" s="44"/>
      <c r="E32" s="44"/>
      <c r="F32" s="44"/>
      <c r="G32" s="44"/>
      <c r="H32" s="48"/>
      <c r="I32" s="44"/>
      <c r="J32" s="44"/>
    </row>
    <row r="33" spans="1:10">
      <c r="A33" s="44"/>
      <c r="B33" s="44"/>
      <c r="C33" s="44"/>
      <c r="D33" s="44"/>
      <c r="E33" s="44"/>
      <c r="F33" s="44"/>
      <c r="G33" s="44"/>
      <c r="H33" s="48"/>
      <c r="I33" s="44"/>
      <c r="J33" s="44"/>
    </row>
    <row r="34" spans="1:10">
      <c r="A34" s="44"/>
      <c r="B34" s="44"/>
      <c r="C34" s="44"/>
      <c r="D34" s="44"/>
      <c r="E34" s="44"/>
      <c r="F34" s="44"/>
      <c r="G34" s="44"/>
      <c r="H34" s="48"/>
      <c r="I34" s="44"/>
      <c r="J34" s="44"/>
    </row>
    <row r="35" spans="1:10">
      <c r="A35" s="44"/>
      <c r="B35" s="44"/>
      <c r="C35" s="44"/>
      <c r="D35" s="44"/>
      <c r="E35" s="44"/>
      <c r="F35" s="44"/>
      <c r="G35" s="44"/>
      <c r="H35" s="48"/>
      <c r="I35" s="44"/>
      <c r="J35" s="44"/>
    </row>
    <row r="36" spans="1:10">
      <c r="A36" s="44"/>
      <c r="B36" s="44"/>
      <c r="C36" s="44"/>
      <c r="D36" s="44"/>
      <c r="E36" s="71"/>
      <c r="F36" s="44"/>
      <c r="G36" s="44"/>
      <c r="H36" s="48"/>
      <c r="I36" s="44"/>
      <c r="J36" s="44"/>
    </row>
    <row r="37" spans="1:10">
      <c r="A37" s="44"/>
      <c r="B37" s="44"/>
      <c r="C37" s="44"/>
      <c r="D37" s="44"/>
      <c r="E37" s="44"/>
      <c r="F37" s="44"/>
      <c r="G37" s="44"/>
      <c r="H37" s="48"/>
      <c r="I37" s="44"/>
      <c r="J37" s="44"/>
    </row>
    <row r="38" spans="1:10">
      <c r="A38" s="44"/>
      <c r="B38" s="44"/>
      <c r="C38" s="44"/>
      <c r="D38" s="44"/>
      <c r="E38" s="44"/>
      <c r="F38" s="44"/>
      <c r="G38" s="44"/>
      <c r="H38" s="48"/>
      <c r="I38" s="44"/>
      <c r="J38" s="44"/>
    </row>
    <row r="39" spans="1:10">
      <c r="A39" s="44"/>
      <c r="B39" s="44"/>
      <c r="C39" s="44"/>
      <c r="D39" s="44"/>
      <c r="E39" s="44"/>
      <c r="F39" s="44"/>
      <c r="G39" s="44"/>
      <c r="H39" s="48"/>
      <c r="I39" s="44"/>
      <c r="J39" s="44"/>
    </row>
    <row r="40" spans="1:10">
      <c r="A40" s="44"/>
      <c r="B40" s="44"/>
      <c r="C40" s="44"/>
      <c r="D40" s="44"/>
      <c r="E40" s="44"/>
      <c r="F40" s="44"/>
      <c r="G40" s="44"/>
      <c r="H40" s="48"/>
      <c r="I40" s="44"/>
      <c r="J40" s="44"/>
    </row>
    <row r="41" spans="1:10">
      <c r="A41" s="44"/>
      <c r="B41" s="44"/>
      <c r="C41" s="44"/>
      <c r="D41" s="44"/>
      <c r="E41" s="71"/>
      <c r="F41" s="44"/>
      <c r="G41" s="44"/>
      <c r="H41" s="48"/>
      <c r="I41" s="44"/>
      <c r="J41" s="44"/>
    </row>
    <row r="42" spans="1:10">
      <c r="A42" s="44"/>
      <c r="B42" s="44"/>
      <c r="C42" s="44"/>
      <c r="D42" s="44"/>
      <c r="E42" s="44"/>
      <c r="F42" s="44"/>
      <c r="G42" s="44"/>
      <c r="H42" s="48"/>
      <c r="I42" s="44"/>
      <c r="J42" s="44"/>
    </row>
    <row r="43" spans="1:10">
      <c r="A43" s="44"/>
      <c r="B43" s="44"/>
      <c r="C43" s="44"/>
      <c r="D43" s="44"/>
      <c r="E43" s="44"/>
      <c r="F43" s="44"/>
      <c r="G43" s="44"/>
      <c r="H43" s="48"/>
      <c r="I43" s="44"/>
      <c r="J43" s="44"/>
    </row>
    <row r="44" spans="1:10">
      <c r="A44" s="44"/>
      <c r="B44" s="44"/>
      <c r="C44" s="44"/>
      <c r="D44" s="44"/>
      <c r="E44" s="44"/>
      <c r="F44" s="44"/>
      <c r="G44" s="44"/>
      <c r="H44" s="48"/>
      <c r="I44" s="44"/>
      <c r="J44" s="44"/>
    </row>
    <row r="45" spans="1:10">
      <c r="A45" s="44"/>
      <c r="B45" s="44"/>
      <c r="C45" s="44"/>
      <c r="D45" s="44"/>
      <c r="E45" s="44"/>
      <c r="F45" s="44"/>
      <c r="G45" s="44"/>
      <c r="H45" s="48"/>
      <c r="I45" s="44"/>
      <c r="J45" s="44"/>
    </row>
    <row r="46" spans="1:10">
      <c r="A46" s="44"/>
      <c r="B46" s="44"/>
      <c r="C46" s="44"/>
      <c r="D46" s="44"/>
      <c r="E46" s="71"/>
      <c r="F46" s="44"/>
      <c r="G46" s="44"/>
      <c r="H46" s="48"/>
      <c r="I46" s="44"/>
      <c r="J46" s="44"/>
    </row>
    <row r="47" spans="1:10">
      <c r="A47" s="44"/>
      <c r="B47" s="44"/>
      <c r="C47" s="44"/>
      <c r="D47" s="44"/>
      <c r="E47" s="44"/>
      <c r="F47" s="44"/>
      <c r="G47" s="44"/>
      <c r="H47" s="48"/>
      <c r="I47" s="44"/>
      <c r="J47" s="44"/>
    </row>
    <row r="48" spans="1:10">
      <c r="A48" s="44"/>
      <c r="B48" s="44"/>
      <c r="C48" s="44"/>
      <c r="D48" s="44"/>
      <c r="E48" s="44"/>
      <c r="F48" s="44"/>
      <c r="G48" s="44"/>
      <c r="H48" s="48"/>
      <c r="I48" s="44"/>
      <c r="J48" s="44"/>
    </row>
    <row r="49" spans="1:10">
      <c r="A49" s="44"/>
      <c r="B49" s="44"/>
      <c r="C49" s="44"/>
      <c r="D49" s="44"/>
      <c r="E49" s="44"/>
      <c r="F49" s="44"/>
      <c r="G49" s="44"/>
      <c r="H49" s="48"/>
      <c r="I49" s="44"/>
      <c r="J49" s="44"/>
    </row>
    <row r="50" spans="1:10">
      <c r="A50" s="44"/>
      <c r="B50" s="44"/>
      <c r="C50" s="44"/>
      <c r="D50" s="44"/>
      <c r="E50" s="44"/>
      <c r="F50" s="44"/>
      <c r="G50" s="44"/>
      <c r="H50" s="48"/>
      <c r="I50" s="44"/>
      <c r="J50" s="44"/>
    </row>
    <row r="51" spans="1:10">
      <c r="A51" s="44"/>
      <c r="B51" s="44"/>
      <c r="C51" s="44"/>
      <c r="D51" s="44"/>
      <c r="E51" s="44"/>
      <c r="F51" s="44"/>
      <c r="G51" s="44"/>
      <c r="H51" s="48"/>
      <c r="I51" s="44"/>
      <c r="J51" s="44"/>
    </row>
    <row r="52" spans="1:10">
      <c r="A52" s="44"/>
      <c r="B52" s="44"/>
      <c r="C52" s="44"/>
      <c r="D52" s="44"/>
      <c r="E52" s="44"/>
      <c r="F52" s="44"/>
      <c r="G52" s="44"/>
      <c r="H52" s="48"/>
      <c r="I52" s="44"/>
      <c r="J52" s="44"/>
    </row>
    <row r="53" spans="1:10">
      <c r="A53" s="44"/>
      <c r="B53" s="44"/>
      <c r="C53" s="44"/>
      <c r="D53" s="44"/>
      <c r="E53" s="71"/>
      <c r="F53" s="44"/>
      <c r="G53" s="44"/>
      <c r="H53" s="48"/>
      <c r="I53" s="44"/>
      <c r="J53" s="44"/>
    </row>
    <row r="54" spans="1:10">
      <c r="A54" s="44"/>
      <c r="B54" s="44"/>
      <c r="C54" s="44"/>
      <c r="D54" s="44"/>
      <c r="E54" s="44"/>
      <c r="F54" s="44"/>
      <c r="G54" s="44"/>
      <c r="H54" s="48"/>
      <c r="I54" s="44"/>
      <c r="J54" s="44"/>
    </row>
    <row r="55" spans="1:10">
      <c r="A55" s="44"/>
      <c r="B55" s="44"/>
      <c r="C55" s="44"/>
      <c r="D55" s="44"/>
      <c r="E55" s="44"/>
      <c r="F55" s="44"/>
      <c r="G55" s="44"/>
      <c r="H55" s="48"/>
      <c r="I55" s="44"/>
      <c r="J55" s="44"/>
    </row>
    <row r="56" spans="1:10">
      <c r="A56" s="44"/>
      <c r="B56" s="44"/>
      <c r="C56" s="44"/>
      <c r="D56" s="44"/>
      <c r="E56" s="44"/>
      <c r="F56" s="44"/>
      <c r="G56" s="44"/>
      <c r="H56" s="48"/>
      <c r="I56" s="44"/>
      <c r="J56" s="44"/>
    </row>
    <row r="57" spans="1:10">
      <c r="A57" s="44"/>
      <c r="B57" s="44"/>
      <c r="C57" s="44"/>
      <c r="D57" s="44"/>
      <c r="E57" s="44"/>
      <c r="F57" s="44"/>
      <c r="G57" s="44"/>
      <c r="H57" s="48"/>
      <c r="I57" s="44"/>
      <c r="J57" s="44"/>
    </row>
    <row r="58" spans="1:10">
      <c r="A58" s="44"/>
      <c r="B58" s="44"/>
      <c r="C58" s="44"/>
      <c r="D58" s="44"/>
      <c r="E58" s="44"/>
      <c r="F58" s="44"/>
      <c r="G58" s="44"/>
      <c r="H58" s="48"/>
      <c r="I58" s="44"/>
      <c r="J58" s="44"/>
    </row>
    <row r="59" spans="1:10">
      <c r="A59" s="44"/>
      <c r="B59" s="44"/>
      <c r="C59" s="44"/>
      <c r="D59" s="44"/>
      <c r="E59" s="44"/>
      <c r="F59" s="44"/>
      <c r="G59" s="44"/>
      <c r="H59" s="48"/>
      <c r="I59" s="44"/>
      <c r="J59" s="44"/>
    </row>
    <row r="60" spans="1:10">
      <c r="A60" s="44"/>
      <c r="B60" s="44"/>
      <c r="C60" s="44"/>
      <c r="D60" s="44"/>
      <c r="E60" s="71"/>
      <c r="F60" s="44"/>
      <c r="G60" s="44"/>
      <c r="H60" s="48"/>
      <c r="I60" s="44"/>
      <c r="J60" s="44"/>
    </row>
    <row r="61" spans="1:10">
      <c r="A61" s="44"/>
      <c r="B61" s="44"/>
      <c r="C61" s="44"/>
      <c r="D61" s="44"/>
      <c r="E61" s="44"/>
      <c r="F61" s="44"/>
      <c r="G61" s="44"/>
      <c r="H61" s="48"/>
      <c r="I61" s="44"/>
      <c r="J61" s="44"/>
    </row>
    <row r="62" spans="1:10">
      <c r="A62" s="44"/>
      <c r="B62" s="44"/>
      <c r="C62" s="44"/>
      <c r="D62" s="44"/>
      <c r="E62" s="44"/>
      <c r="F62" s="44"/>
      <c r="G62" s="44"/>
      <c r="H62" s="48"/>
      <c r="I62" s="44"/>
      <c r="J62" s="44"/>
    </row>
    <row r="63" spans="1:10">
      <c r="A63" s="44"/>
      <c r="B63" s="44"/>
      <c r="C63" s="44"/>
      <c r="D63" s="44"/>
      <c r="E63" s="44"/>
      <c r="F63" s="44"/>
      <c r="G63" s="44"/>
      <c r="H63" s="48"/>
      <c r="I63" s="44"/>
      <c r="J63" s="44"/>
    </row>
    <row r="64" spans="1:10">
      <c r="A64" s="44"/>
      <c r="B64" s="44"/>
      <c r="C64" s="44"/>
      <c r="D64" s="44"/>
      <c r="E64" s="44"/>
      <c r="F64" s="44"/>
      <c r="G64" s="44"/>
      <c r="H64" s="44"/>
      <c r="I64" s="44"/>
      <c r="J64" s="44"/>
    </row>
    <row r="65" spans="1:10">
      <c r="A65" s="48"/>
      <c r="B65" s="44"/>
      <c r="C65" s="44"/>
      <c r="D65" s="44"/>
      <c r="E65" s="44"/>
      <c r="F65" s="44"/>
      <c r="G65" s="48"/>
      <c r="H65" s="44"/>
      <c r="I65" s="44"/>
      <c r="J65" s="44"/>
    </row>
    <row r="66" spans="1:10">
      <c r="A66" s="44"/>
      <c r="B66" s="44"/>
      <c r="C66" s="44"/>
      <c r="D66" s="44"/>
      <c r="E66" s="44"/>
      <c r="F66" s="44"/>
      <c r="G66" s="44"/>
      <c r="H66" s="44"/>
      <c r="I66" s="44"/>
      <c r="J66" s="44"/>
    </row>
    <row r="67" spans="1:10">
      <c r="A67" s="44"/>
      <c r="B67" s="44"/>
      <c r="C67" s="44"/>
      <c r="D67" s="44"/>
      <c r="E67" s="44"/>
      <c r="F67" s="44"/>
      <c r="G67" s="44"/>
      <c r="H67" s="44"/>
      <c r="I67" s="44"/>
      <c r="J67" s="44"/>
    </row>
    <row r="68" spans="1:10">
      <c r="A68" s="44"/>
      <c r="B68" s="44"/>
      <c r="C68" s="44"/>
      <c r="D68" s="44"/>
      <c r="E68" s="44"/>
      <c r="F68" s="44"/>
      <c r="G68" s="44"/>
      <c r="H68" s="44"/>
      <c r="I68" s="44"/>
      <c r="J68" s="44"/>
    </row>
    <row r="69" spans="1:10">
      <c r="A69" s="44"/>
      <c r="B69" s="44"/>
      <c r="C69" s="44"/>
      <c r="D69" s="44"/>
      <c r="E69" s="44"/>
      <c r="F69" s="44"/>
      <c r="G69" s="44"/>
      <c r="H69" s="44"/>
      <c r="I69" s="44"/>
      <c r="J69" s="44"/>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Вод-д до к.4</vt:lpstr>
      <vt:lpstr>Приложение 6</vt:lpstr>
      <vt:lpstr>Приложение 7</vt:lpstr>
      <vt:lpstr>окраска</vt:lpstr>
      <vt:lpstr>'Вод-д до к.4'!Область_печати</vt:lpstr>
    </vt:vector>
  </TitlesOfParts>
  <Company>Grand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Степанова Е.Г.</dc:creator>
  <cp:lastModifiedBy>Хамидулин Саяр Гаярович</cp:lastModifiedBy>
  <cp:lastPrinted>2022-06-14T09:39:56Z</cp:lastPrinted>
  <dcterms:created xsi:type="dcterms:W3CDTF">2002-02-11T05:58:42Z</dcterms:created>
  <dcterms:modified xsi:type="dcterms:W3CDTF">2023-09-22T06:34:13Z</dcterms:modified>
</cp:coreProperties>
</file>